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tarina Milicevic\Desktop\"/>
    </mc:Choice>
  </mc:AlternateContent>
  <bookViews>
    <workbookView xWindow="0" yWindow="0" windowWidth="28800" windowHeight="12300"/>
  </bookViews>
  <sheets>
    <sheet name="PPR PN20" sheetId="24" r:id="rId1"/>
    <sheet name="PPR GFR" sheetId="26" r:id="rId2"/>
    <sheet name="RADOPRESS" sheetId="25" r:id="rId3"/>
    <sheet name="PPR PN10" sheetId="31" r:id="rId4"/>
    <sheet name="PPR PN16" sheetId="19" r:id="rId5"/>
    <sheet name="PPR RC" sheetId="27" r:id="rId6"/>
    <sheet name="PPR CARBO" sheetId="28" r:id="rId7"/>
    <sheet name="UNIBETA" sheetId="29" r:id="rId8"/>
    <sheet name="Podaci" sheetId="3" state="hidden" r:id="rId9"/>
    <sheet name="Podaci1" sheetId="30" state="hidden" r:id="rId10"/>
  </sheets>
  <definedNames>
    <definedName name="_1PRINT____A_MI" localSheetId="9">#REF!</definedName>
    <definedName name="_1PRINT____A_MI" localSheetId="6">#REF!</definedName>
    <definedName name="_1PRINT____A_MI" localSheetId="3">#REF!</definedName>
    <definedName name="_1PRINT____A_MI" localSheetId="5">#REF!</definedName>
    <definedName name="_1PRINT____A_MI" localSheetId="7">#REF!</definedName>
    <definedName name="_1PRINT____A_MI">#REF!</definedName>
    <definedName name="_Fill" localSheetId="9" hidden="1">#REF!</definedName>
    <definedName name="_Fill" localSheetId="6" hidden="1">#REF!</definedName>
    <definedName name="_Fill" localSheetId="3" hidden="1">#REF!</definedName>
    <definedName name="_Fill" localSheetId="5" hidden="1">#REF!</definedName>
    <definedName name="_Fill" localSheetId="7" hidden="1">#REF!</definedName>
    <definedName name="_Fill" hidden="1">#REF!</definedName>
    <definedName name="_Key1" localSheetId="9" hidden="1">#REF!</definedName>
    <definedName name="_Key1" localSheetId="6" hidden="1">#REF!</definedName>
    <definedName name="_Key1" localSheetId="3" hidden="1">#REF!</definedName>
    <definedName name="_Key1" localSheetId="5" hidden="1">#REF!</definedName>
    <definedName name="_Key1" localSheetId="7" hidden="1">#REF!</definedName>
    <definedName name="_Key1" hidden="1">#REF!</definedName>
    <definedName name="_Order1" hidden="1">255</definedName>
    <definedName name="_Sort" localSheetId="9" hidden="1">#REF!</definedName>
    <definedName name="_Sort" localSheetId="6" hidden="1">#REF!</definedName>
    <definedName name="_Sort" localSheetId="3" hidden="1">#REF!</definedName>
    <definedName name="_Sort" localSheetId="5" hidden="1">#REF!</definedName>
    <definedName name="_Sort" localSheetId="7" hidden="1">#REF!</definedName>
    <definedName name="_Sort" hidden="1">#REF!</definedName>
    <definedName name="CARBO" localSheetId="3" hidden="1">#REF!</definedName>
    <definedName name="CARBO" hidden="1">#REF!</definedName>
    <definedName name="CEVI" localSheetId="9">Podaci1!$A$10:$B$77</definedName>
    <definedName name="CEVI">Podaci!$A$10:$B$77</definedName>
    <definedName name="data" localSheetId="3" hidden="1">#REF!</definedName>
    <definedName name="data" hidden="1">#REF!</definedName>
    <definedName name="_xlnm.Print_Area" localSheetId="9">#REF!</definedName>
    <definedName name="_xlnm.Print_Area" localSheetId="6">#REF!</definedName>
    <definedName name="_xlnm.Print_Area" localSheetId="3">'PPR PN10'!$A$1:$J$23</definedName>
    <definedName name="_xlnm.Print_Area" localSheetId="4">'PPR PN16'!$A$1:$J$23</definedName>
    <definedName name="_xlnm.Print_Area" localSheetId="5">#REF!</definedName>
    <definedName name="_xlnm.Print_Area" localSheetId="7">#REF!</definedName>
    <definedName name="_xlnm.Print_Area">#REF!</definedName>
    <definedName name="UNIBETA" localSheetId="3">#REF!</definedName>
    <definedName name="UNIBETA" localSheetId="7">#REF!</definedName>
    <definedName name="UNIBETA">#REF!</definedName>
  </definedNames>
  <calcPr calcId="162913" iterate="1"/>
</workbook>
</file>

<file path=xl/calcChain.xml><?xml version="1.0" encoding="utf-8"?>
<calcChain xmlns="http://schemas.openxmlformats.org/spreadsheetml/2006/main">
  <c r="F14" i="28" l="1"/>
  <c r="D11" i="29"/>
  <c r="F10" i="31" l="1"/>
  <c r="F11" i="31"/>
  <c r="F12" i="31"/>
  <c r="F13" i="31"/>
  <c r="F14" i="31"/>
  <c r="F15" i="31"/>
  <c r="F16" i="31"/>
  <c r="F17" i="31"/>
  <c r="F18" i="31"/>
  <c r="F19" i="31"/>
  <c r="F20" i="31"/>
  <c r="F21" i="31"/>
  <c r="F22" i="31"/>
  <c r="F9" i="31"/>
  <c r="F9" i="29"/>
  <c r="D22" i="31" l="1"/>
  <c r="D21" i="31"/>
  <c r="D20" i="31"/>
  <c r="G20" i="31" s="1"/>
  <c r="D19" i="31"/>
  <c r="D18" i="31"/>
  <c r="G18" i="31" s="1"/>
  <c r="D17" i="31"/>
  <c r="T16" i="31"/>
  <c r="D16" i="31"/>
  <c r="D15" i="31"/>
  <c r="T14" i="31"/>
  <c r="D14" i="31"/>
  <c r="T13" i="31"/>
  <c r="D13" i="31"/>
  <c r="T12" i="31"/>
  <c r="D12" i="31"/>
  <c r="T11" i="31"/>
  <c r="S11" i="31"/>
  <c r="D11" i="31"/>
  <c r="R11" i="31" s="1"/>
  <c r="T10" i="31"/>
  <c r="D10" i="31"/>
  <c r="T9" i="31"/>
  <c r="S9" i="31"/>
  <c r="D9" i="31"/>
  <c r="R9" i="31" s="1"/>
  <c r="G9" i="31" l="1"/>
  <c r="R12" i="31"/>
  <c r="G22" i="31"/>
  <c r="G14" i="31"/>
  <c r="R14" i="31"/>
  <c r="S14" i="31"/>
  <c r="R13" i="31"/>
  <c r="W13" i="31" s="1"/>
  <c r="X13" i="31" s="1"/>
  <c r="Y13" i="31" s="1"/>
  <c r="Z13" i="31" s="1"/>
  <c r="AA13" i="31" s="1"/>
  <c r="AB13" i="31" s="1"/>
  <c r="AC13" i="31" s="1"/>
  <c r="AD13" i="31" s="1"/>
  <c r="AE13" i="31" s="1"/>
  <c r="AF13" i="31" s="1"/>
  <c r="AG13" i="31" s="1"/>
  <c r="AH13" i="31" s="1"/>
  <c r="AI13" i="31" s="1"/>
  <c r="AJ13" i="31" s="1"/>
  <c r="AK13" i="31" s="1"/>
  <c r="AL13" i="31" s="1"/>
  <c r="AM13" i="31" s="1"/>
  <c r="AN13" i="31" s="1"/>
  <c r="AO13" i="31" s="1"/>
  <c r="AP13" i="31" s="1"/>
  <c r="AQ13" i="31" s="1"/>
  <c r="AR13" i="31" s="1"/>
  <c r="AS13" i="31" s="1"/>
  <c r="AT13" i="31" s="1"/>
  <c r="AU13" i="31" s="1"/>
  <c r="AV13" i="31" s="1"/>
  <c r="AW13" i="31" s="1"/>
  <c r="AX13" i="31" s="1"/>
  <c r="AY13" i="31" s="1"/>
  <c r="AZ13" i="31" s="1"/>
  <c r="BA13" i="31" s="1"/>
  <c r="G13" i="31"/>
  <c r="S13" i="31"/>
  <c r="S12" i="31"/>
  <c r="G12" i="31"/>
  <c r="G11" i="31"/>
  <c r="G10" i="31"/>
  <c r="R10" i="31"/>
  <c r="S10" i="31"/>
  <c r="S15" i="31"/>
  <c r="T15" i="31"/>
  <c r="R15" i="31"/>
  <c r="S16" i="31"/>
  <c r="S17" i="31"/>
  <c r="T17" i="31"/>
  <c r="R17" i="31"/>
  <c r="G15" i="31"/>
  <c r="G17" i="31"/>
  <c r="T18" i="31"/>
  <c r="S18" i="31"/>
  <c r="S19" i="31"/>
  <c r="T19" i="31"/>
  <c r="R19" i="31"/>
  <c r="G19" i="31"/>
  <c r="T20" i="31"/>
  <c r="S20" i="31"/>
  <c r="S21" i="31"/>
  <c r="T21" i="31"/>
  <c r="R21" i="31"/>
  <c r="G21" i="31"/>
  <c r="T22" i="31"/>
  <c r="S22" i="31"/>
  <c r="W9" i="31"/>
  <c r="X9" i="31" s="1"/>
  <c r="Y9" i="31" s="1"/>
  <c r="Z9" i="31" s="1"/>
  <c r="AA9" i="31" s="1"/>
  <c r="AB9" i="31" s="1"/>
  <c r="AC9" i="31" s="1"/>
  <c r="AD9" i="31" s="1"/>
  <c r="AE9" i="31" s="1"/>
  <c r="AF9" i="31" s="1"/>
  <c r="AG9" i="31" s="1"/>
  <c r="AH9" i="31" s="1"/>
  <c r="AI9" i="31" s="1"/>
  <c r="AJ9" i="31" s="1"/>
  <c r="AK9" i="31" s="1"/>
  <c r="AL9" i="31" s="1"/>
  <c r="AM9" i="31" s="1"/>
  <c r="AN9" i="31" s="1"/>
  <c r="AO9" i="31" s="1"/>
  <c r="AP9" i="31" s="1"/>
  <c r="AQ9" i="31" s="1"/>
  <c r="AR9" i="31" s="1"/>
  <c r="AS9" i="31" s="1"/>
  <c r="AT9" i="31" s="1"/>
  <c r="AU9" i="31" s="1"/>
  <c r="AV9" i="31" s="1"/>
  <c r="AW9" i="31" s="1"/>
  <c r="AX9" i="31" s="1"/>
  <c r="AY9" i="31" s="1"/>
  <c r="AZ9" i="31" s="1"/>
  <c r="BA9" i="31" s="1"/>
  <c r="W10" i="31"/>
  <c r="X10" i="31" s="1"/>
  <c r="Y10" i="31" s="1"/>
  <c r="Z10" i="31" s="1"/>
  <c r="AA10" i="31" s="1"/>
  <c r="AB10" i="31" s="1"/>
  <c r="AC10" i="31" s="1"/>
  <c r="AD10" i="31" s="1"/>
  <c r="AE10" i="31" s="1"/>
  <c r="AF10" i="31" s="1"/>
  <c r="AG10" i="31" s="1"/>
  <c r="AH10" i="31" s="1"/>
  <c r="AI10" i="31" s="1"/>
  <c r="AJ10" i="31" s="1"/>
  <c r="AK10" i="31" s="1"/>
  <c r="AL10" i="31" s="1"/>
  <c r="AM10" i="31" s="1"/>
  <c r="AN10" i="31" s="1"/>
  <c r="AO10" i="31" s="1"/>
  <c r="AP10" i="31" s="1"/>
  <c r="AQ10" i="31" s="1"/>
  <c r="AR10" i="31" s="1"/>
  <c r="AS10" i="31" s="1"/>
  <c r="AT10" i="31" s="1"/>
  <c r="AU10" i="31" s="1"/>
  <c r="AV10" i="31" s="1"/>
  <c r="AW10" i="31" s="1"/>
  <c r="AX10" i="31" s="1"/>
  <c r="AY10" i="31" s="1"/>
  <c r="AZ10" i="31" s="1"/>
  <c r="BA10" i="31" s="1"/>
  <c r="W11" i="31"/>
  <c r="X11" i="31" s="1"/>
  <c r="Y11" i="31" s="1"/>
  <c r="Z11" i="31" s="1"/>
  <c r="AA11" i="31" s="1"/>
  <c r="AB11" i="31" s="1"/>
  <c r="AC11" i="31" s="1"/>
  <c r="AD11" i="31" s="1"/>
  <c r="AE11" i="31" s="1"/>
  <c r="AF11" i="31" s="1"/>
  <c r="AG11" i="31" s="1"/>
  <c r="AH11" i="31" s="1"/>
  <c r="AI11" i="31" s="1"/>
  <c r="AJ11" i="31" s="1"/>
  <c r="AK11" i="31" s="1"/>
  <c r="AL11" i="31" s="1"/>
  <c r="AM11" i="31" s="1"/>
  <c r="AN11" i="31" s="1"/>
  <c r="AO11" i="31" s="1"/>
  <c r="AP11" i="31" s="1"/>
  <c r="AQ11" i="31" s="1"/>
  <c r="AR11" i="31" s="1"/>
  <c r="AS11" i="31" s="1"/>
  <c r="AT11" i="31" s="1"/>
  <c r="AU11" i="31" s="1"/>
  <c r="AV11" i="31" s="1"/>
  <c r="AW11" i="31" s="1"/>
  <c r="AX11" i="31" s="1"/>
  <c r="AY11" i="31" s="1"/>
  <c r="AZ11" i="31" s="1"/>
  <c r="BA11" i="31" s="1"/>
  <c r="G16" i="31"/>
  <c r="R16" i="31"/>
  <c r="R18" i="31"/>
  <c r="R20" i="31"/>
  <c r="R22" i="31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H161" i="30"/>
  <c r="H163" i="30"/>
  <c r="H164" i="30"/>
  <c r="H165" i="30"/>
  <c r="H166" i="30"/>
  <c r="H167" i="30"/>
  <c r="H168" i="30"/>
  <c r="H169" i="30"/>
  <c r="H157" i="30"/>
  <c r="H158" i="30"/>
  <c r="H160" i="30"/>
  <c r="H162" i="30"/>
  <c r="H159" i="30"/>
  <c r="F13" i="28"/>
  <c r="F12" i="28"/>
  <c r="F22" i="28"/>
  <c r="F21" i="28"/>
  <c r="F20" i="28"/>
  <c r="F19" i="28"/>
  <c r="F18" i="28"/>
  <c r="F17" i="28"/>
  <c r="F16" i="28"/>
  <c r="F15" i="28"/>
  <c r="F11" i="28"/>
  <c r="F10" i="28"/>
  <c r="F9" i="28"/>
  <c r="W14" i="31" l="1"/>
  <c r="X14" i="31" s="1"/>
  <c r="Y14" i="31" s="1"/>
  <c r="Z14" i="31" s="1"/>
  <c r="AA14" i="31" s="1"/>
  <c r="AB14" i="31" s="1"/>
  <c r="AC14" i="31" s="1"/>
  <c r="AD14" i="31" s="1"/>
  <c r="AE14" i="31" s="1"/>
  <c r="AF14" i="31" s="1"/>
  <c r="AG14" i="31" s="1"/>
  <c r="AH14" i="31" s="1"/>
  <c r="AI14" i="31" s="1"/>
  <c r="AJ14" i="31" s="1"/>
  <c r="AK14" i="31" s="1"/>
  <c r="AL14" i="31" s="1"/>
  <c r="AM14" i="31" s="1"/>
  <c r="AN14" i="31" s="1"/>
  <c r="AO14" i="31" s="1"/>
  <c r="AP14" i="31" s="1"/>
  <c r="AQ14" i="31" s="1"/>
  <c r="AR14" i="31" s="1"/>
  <c r="AS14" i="31" s="1"/>
  <c r="AT14" i="31" s="1"/>
  <c r="AU14" i="31" s="1"/>
  <c r="AV14" i="31" s="1"/>
  <c r="AW14" i="31" s="1"/>
  <c r="AX14" i="31" s="1"/>
  <c r="AY14" i="31" s="1"/>
  <c r="AZ14" i="31" s="1"/>
  <c r="BA14" i="31" s="1"/>
  <c r="W12" i="31"/>
  <c r="X12" i="31" s="1"/>
  <c r="Y12" i="31" s="1"/>
  <c r="Z12" i="31" s="1"/>
  <c r="AA12" i="31" s="1"/>
  <c r="AB12" i="31" s="1"/>
  <c r="AC12" i="31" s="1"/>
  <c r="AD12" i="31" s="1"/>
  <c r="AE12" i="31" s="1"/>
  <c r="AF12" i="31" s="1"/>
  <c r="AG12" i="31" s="1"/>
  <c r="AH12" i="31" s="1"/>
  <c r="AI12" i="31" s="1"/>
  <c r="AJ12" i="31" s="1"/>
  <c r="AK12" i="31" s="1"/>
  <c r="AL12" i="31" s="1"/>
  <c r="AM12" i="31" s="1"/>
  <c r="AN12" i="31" s="1"/>
  <c r="AO12" i="31" s="1"/>
  <c r="AP12" i="31" s="1"/>
  <c r="AQ12" i="31" s="1"/>
  <c r="AR12" i="31" s="1"/>
  <c r="AS12" i="31" s="1"/>
  <c r="AT12" i="31" s="1"/>
  <c r="AU12" i="31" s="1"/>
  <c r="AV12" i="31" s="1"/>
  <c r="AW12" i="31" s="1"/>
  <c r="AX12" i="31" s="1"/>
  <c r="AY12" i="31" s="1"/>
  <c r="AZ12" i="31" s="1"/>
  <c r="BA12" i="31" s="1"/>
  <c r="BB12" i="31" s="1"/>
  <c r="O13" i="31"/>
  <c r="P13" i="31" s="1"/>
  <c r="H13" i="31" s="1"/>
  <c r="I13" i="31" s="1"/>
  <c r="BB13" i="31"/>
  <c r="O11" i="31"/>
  <c r="P11" i="31" s="1"/>
  <c r="H11" i="31" s="1"/>
  <c r="I11" i="31" s="1"/>
  <c r="BB11" i="31"/>
  <c r="O9" i="31"/>
  <c r="P9" i="31" s="1"/>
  <c r="H9" i="31" s="1"/>
  <c r="I9" i="31" s="1"/>
  <c r="BB9" i="31"/>
  <c r="BB14" i="31"/>
  <c r="O14" i="31"/>
  <c r="P14" i="31" s="1"/>
  <c r="H14" i="31" s="1"/>
  <c r="I14" i="31" s="1"/>
  <c r="BB10" i="31"/>
  <c r="O10" i="31"/>
  <c r="P10" i="31" s="1"/>
  <c r="H10" i="31" s="1"/>
  <c r="I10" i="31" s="1"/>
  <c r="W22" i="31"/>
  <c r="X22" i="31" s="1"/>
  <c r="Y22" i="31" s="1"/>
  <c r="Z22" i="31" s="1"/>
  <c r="AA22" i="31" s="1"/>
  <c r="AB22" i="31" s="1"/>
  <c r="AC22" i="31" s="1"/>
  <c r="AD22" i="31" s="1"/>
  <c r="AE22" i="31" s="1"/>
  <c r="AF22" i="31" s="1"/>
  <c r="AG22" i="31" s="1"/>
  <c r="AH22" i="31" s="1"/>
  <c r="AI22" i="31" s="1"/>
  <c r="AJ22" i="31" s="1"/>
  <c r="AK22" i="31" s="1"/>
  <c r="AL22" i="31" s="1"/>
  <c r="AM22" i="31" s="1"/>
  <c r="AN22" i="31" s="1"/>
  <c r="AO22" i="31" s="1"/>
  <c r="AP22" i="31" s="1"/>
  <c r="AQ22" i="31" s="1"/>
  <c r="AR22" i="31" s="1"/>
  <c r="AS22" i="31" s="1"/>
  <c r="AT22" i="31" s="1"/>
  <c r="AU22" i="31" s="1"/>
  <c r="AV22" i="31" s="1"/>
  <c r="AW22" i="31" s="1"/>
  <c r="AX22" i="31" s="1"/>
  <c r="AY22" i="31" s="1"/>
  <c r="AZ22" i="31" s="1"/>
  <c r="BA22" i="31" s="1"/>
  <c r="W20" i="31"/>
  <c r="X20" i="31" s="1"/>
  <c r="Y20" i="31" s="1"/>
  <c r="Z20" i="31" s="1"/>
  <c r="AA20" i="31" s="1"/>
  <c r="AB20" i="31" s="1"/>
  <c r="AC20" i="31" s="1"/>
  <c r="AD20" i="31" s="1"/>
  <c r="AE20" i="31" s="1"/>
  <c r="AF20" i="31" s="1"/>
  <c r="AG20" i="31" s="1"/>
  <c r="AH20" i="31" s="1"/>
  <c r="AI20" i="31" s="1"/>
  <c r="AJ20" i="31" s="1"/>
  <c r="AK20" i="31" s="1"/>
  <c r="AL20" i="31" s="1"/>
  <c r="AM20" i="31" s="1"/>
  <c r="AN20" i="31" s="1"/>
  <c r="AO20" i="31" s="1"/>
  <c r="AP20" i="31" s="1"/>
  <c r="AQ20" i="31" s="1"/>
  <c r="AR20" i="31" s="1"/>
  <c r="AS20" i="31" s="1"/>
  <c r="AT20" i="31" s="1"/>
  <c r="AU20" i="31" s="1"/>
  <c r="AV20" i="31" s="1"/>
  <c r="AW20" i="31" s="1"/>
  <c r="AX20" i="31" s="1"/>
  <c r="AY20" i="31" s="1"/>
  <c r="AZ20" i="31" s="1"/>
  <c r="BA20" i="31" s="1"/>
  <c r="W21" i="31"/>
  <c r="X21" i="31" s="1"/>
  <c r="Y21" i="31" s="1"/>
  <c r="Z21" i="31" s="1"/>
  <c r="AA21" i="31" s="1"/>
  <c r="AB21" i="31" s="1"/>
  <c r="AC21" i="31" s="1"/>
  <c r="AD21" i="31" s="1"/>
  <c r="AE21" i="31" s="1"/>
  <c r="AF21" i="31" s="1"/>
  <c r="AG21" i="31" s="1"/>
  <c r="AH21" i="31" s="1"/>
  <c r="AI21" i="31" s="1"/>
  <c r="AJ21" i="31" s="1"/>
  <c r="AK21" i="31" s="1"/>
  <c r="AL21" i="31" s="1"/>
  <c r="AM21" i="31" s="1"/>
  <c r="AN21" i="31" s="1"/>
  <c r="AO21" i="31" s="1"/>
  <c r="AP21" i="31" s="1"/>
  <c r="AQ21" i="31" s="1"/>
  <c r="AR21" i="31" s="1"/>
  <c r="AS21" i="31" s="1"/>
  <c r="AT21" i="31" s="1"/>
  <c r="AU21" i="31" s="1"/>
  <c r="AV21" i="31" s="1"/>
  <c r="AW21" i="31" s="1"/>
  <c r="AX21" i="31" s="1"/>
  <c r="AY21" i="31" s="1"/>
  <c r="AZ21" i="31" s="1"/>
  <c r="BA21" i="31" s="1"/>
  <c r="W18" i="31"/>
  <c r="X18" i="31" s="1"/>
  <c r="Y18" i="31" s="1"/>
  <c r="Z18" i="31" s="1"/>
  <c r="AA18" i="31" s="1"/>
  <c r="AB18" i="31" s="1"/>
  <c r="AC18" i="31" s="1"/>
  <c r="AD18" i="31" s="1"/>
  <c r="AE18" i="31" s="1"/>
  <c r="AF18" i="31" s="1"/>
  <c r="AG18" i="31" s="1"/>
  <c r="AH18" i="31" s="1"/>
  <c r="AI18" i="31" s="1"/>
  <c r="AJ18" i="31" s="1"/>
  <c r="AK18" i="31" s="1"/>
  <c r="AL18" i="31" s="1"/>
  <c r="AM18" i="31" s="1"/>
  <c r="AN18" i="31" s="1"/>
  <c r="AO18" i="31" s="1"/>
  <c r="AP18" i="31" s="1"/>
  <c r="AQ18" i="31" s="1"/>
  <c r="AR18" i="31" s="1"/>
  <c r="AS18" i="31" s="1"/>
  <c r="AT18" i="31" s="1"/>
  <c r="AU18" i="31" s="1"/>
  <c r="AV18" i="31" s="1"/>
  <c r="AW18" i="31" s="1"/>
  <c r="AX18" i="31" s="1"/>
  <c r="AY18" i="31" s="1"/>
  <c r="AZ18" i="31" s="1"/>
  <c r="BA18" i="31" s="1"/>
  <c r="W17" i="31"/>
  <c r="X17" i="31" s="1"/>
  <c r="Y17" i="31" s="1"/>
  <c r="Z17" i="31" s="1"/>
  <c r="AA17" i="31" s="1"/>
  <c r="AB17" i="31" s="1"/>
  <c r="AC17" i="31" s="1"/>
  <c r="AD17" i="31" s="1"/>
  <c r="AE17" i="31" s="1"/>
  <c r="AF17" i="31" s="1"/>
  <c r="AG17" i="31" s="1"/>
  <c r="AH17" i="31" s="1"/>
  <c r="AI17" i="31" s="1"/>
  <c r="AJ17" i="31" s="1"/>
  <c r="AK17" i="31" s="1"/>
  <c r="AL17" i="31" s="1"/>
  <c r="AM17" i="31" s="1"/>
  <c r="AN17" i="31" s="1"/>
  <c r="AO17" i="31" s="1"/>
  <c r="AP17" i="31" s="1"/>
  <c r="AQ17" i="31" s="1"/>
  <c r="AR17" i="31" s="1"/>
  <c r="AS17" i="31" s="1"/>
  <c r="AT17" i="31" s="1"/>
  <c r="AU17" i="31" s="1"/>
  <c r="AV17" i="31" s="1"/>
  <c r="AW17" i="31" s="1"/>
  <c r="AX17" i="31" s="1"/>
  <c r="AY17" i="31" s="1"/>
  <c r="AZ17" i="31" s="1"/>
  <c r="BA17" i="31" s="1"/>
  <c r="W15" i="31"/>
  <c r="X15" i="31" s="1"/>
  <c r="Y15" i="31" s="1"/>
  <c r="Z15" i="31" s="1"/>
  <c r="AA15" i="31" s="1"/>
  <c r="AB15" i="31" s="1"/>
  <c r="AC15" i="31" s="1"/>
  <c r="AD15" i="31" s="1"/>
  <c r="AE15" i="31" s="1"/>
  <c r="AF15" i="31" s="1"/>
  <c r="AG15" i="31" s="1"/>
  <c r="AH15" i="31" s="1"/>
  <c r="AI15" i="31" s="1"/>
  <c r="AJ15" i="31" s="1"/>
  <c r="AK15" i="31" s="1"/>
  <c r="AL15" i="31" s="1"/>
  <c r="AM15" i="31" s="1"/>
  <c r="AN15" i="31" s="1"/>
  <c r="AO15" i="31" s="1"/>
  <c r="AP15" i="31" s="1"/>
  <c r="AQ15" i="31" s="1"/>
  <c r="AR15" i="31" s="1"/>
  <c r="AS15" i="31" s="1"/>
  <c r="AT15" i="31" s="1"/>
  <c r="AU15" i="31" s="1"/>
  <c r="AV15" i="31" s="1"/>
  <c r="AW15" i="31" s="1"/>
  <c r="AX15" i="31" s="1"/>
  <c r="AY15" i="31" s="1"/>
  <c r="AZ15" i="31" s="1"/>
  <c r="BA15" i="31" s="1"/>
  <c r="W16" i="31"/>
  <c r="X16" i="31" s="1"/>
  <c r="Y16" i="31" s="1"/>
  <c r="Z16" i="31" s="1"/>
  <c r="AA16" i="31" s="1"/>
  <c r="AB16" i="31" s="1"/>
  <c r="AC16" i="31" s="1"/>
  <c r="AD16" i="31" s="1"/>
  <c r="AE16" i="31" s="1"/>
  <c r="AF16" i="31" s="1"/>
  <c r="AG16" i="31" s="1"/>
  <c r="AH16" i="31" s="1"/>
  <c r="AI16" i="31" s="1"/>
  <c r="AJ16" i="31" s="1"/>
  <c r="AK16" i="31" s="1"/>
  <c r="AL16" i="31" s="1"/>
  <c r="AM16" i="31" s="1"/>
  <c r="AN16" i="31" s="1"/>
  <c r="AO16" i="31" s="1"/>
  <c r="AP16" i="31" s="1"/>
  <c r="AQ16" i="31" s="1"/>
  <c r="AR16" i="31" s="1"/>
  <c r="AS16" i="31" s="1"/>
  <c r="AT16" i="31" s="1"/>
  <c r="AU16" i="31" s="1"/>
  <c r="AV16" i="31" s="1"/>
  <c r="AW16" i="31" s="1"/>
  <c r="AX16" i="31" s="1"/>
  <c r="AY16" i="31" s="1"/>
  <c r="AZ16" i="31" s="1"/>
  <c r="BA16" i="31" s="1"/>
  <c r="W19" i="31"/>
  <c r="X19" i="31" s="1"/>
  <c r="Y19" i="31" s="1"/>
  <c r="Z19" i="31" s="1"/>
  <c r="AA19" i="31" s="1"/>
  <c r="AB19" i="31" s="1"/>
  <c r="AC19" i="31" s="1"/>
  <c r="AD19" i="31" s="1"/>
  <c r="AE19" i="31" s="1"/>
  <c r="AF19" i="31" s="1"/>
  <c r="AG19" i="31" s="1"/>
  <c r="AH19" i="31" s="1"/>
  <c r="AI19" i="31" s="1"/>
  <c r="AJ19" i="31" s="1"/>
  <c r="AK19" i="31" s="1"/>
  <c r="AL19" i="31" s="1"/>
  <c r="AM19" i="31" s="1"/>
  <c r="AN19" i="31" s="1"/>
  <c r="AO19" i="31" s="1"/>
  <c r="AP19" i="31" s="1"/>
  <c r="AQ19" i="31" s="1"/>
  <c r="AR19" i="31" s="1"/>
  <c r="AS19" i="31" s="1"/>
  <c r="AT19" i="31" s="1"/>
  <c r="AU19" i="31" s="1"/>
  <c r="AV19" i="31" s="1"/>
  <c r="AW19" i="31" s="1"/>
  <c r="AX19" i="31" s="1"/>
  <c r="AY19" i="31" s="1"/>
  <c r="AZ19" i="31" s="1"/>
  <c r="BA19" i="31" s="1"/>
  <c r="H135" i="30"/>
  <c r="H134" i="30"/>
  <c r="H143" i="30"/>
  <c r="H142" i="30"/>
  <c r="H141" i="30"/>
  <c r="H140" i="30"/>
  <c r="H139" i="30"/>
  <c r="H138" i="30"/>
  <c r="H137" i="30"/>
  <c r="H136" i="30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9" i="27"/>
  <c r="H120" i="30"/>
  <c r="H119" i="30"/>
  <c r="H118" i="30"/>
  <c r="H117" i="30"/>
  <c r="H116" i="30"/>
  <c r="H115" i="30"/>
  <c r="H114" i="30"/>
  <c r="H113" i="30"/>
  <c r="H112" i="30"/>
  <c r="O12" i="31" l="1"/>
  <c r="P12" i="31" s="1"/>
  <c r="H12" i="31" s="1"/>
  <c r="I12" i="31" s="1"/>
  <c r="BB19" i="31"/>
  <c r="O19" i="31"/>
  <c r="P19" i="31" s="1"/>
  <c r="H19" i="31" s="1"/>
  <c r="I19" i="31" s="1"/>
  <c r="BB16" i="31"/>
  <c r="O16" i="31"/>
  <c r="P16" i="31" s="1"/>
  <c r="H16" i="31" s="1"/>
  <c r="I16" i="31" s="1"/>
  <c r="BB18" i="31"/>
  <c r="O18" i="31"/>
  <c r="P18" i="31" s="1"/>
  <c r="H18" i="31" s="1"/>
  <c r="I18" i="31" s="1"/>
  <c r="BB21" i="31"/>
  <c r="O21" i="31"/>
  <c r="P21" i="31" s="1"/>
  <c r="H21" i="31" s="1"/>
  <c r="I21" i="31" s="1"/>
  <c r="BB15" i="31"/>
  <c r="O15" i="31"/>
  <c r="P15" i="31" s="1"/>
  <c r="H15" i="31" s="1"/>
  <c r="I15" i="31" s="1"/>
  <c r="BB20" i="31"/>
  <c r="O20" i="31"/>
  <c r="P20" i="31" s="1"/>
  <c r="H20" i="31" s="1"/>
  <c r="I20" i="31" s="1"/>
  <c r="BB17" i="31"/>
  <c r="O17" i="31"/>
  <c r="P17" i="31" s="1"/>
  <c r="H17" i="31" s="1"/>
  <c r="I17" i="31" s="1"/>
  <c r="BB22" i="31"/>
  <c r="O22" i="31"/>
  <c r="P22" i="31" s="1"/>
  <c r="H22" i="31" s="1"/>
  <c r="I22" i="31" s="1"/>
  <c r="T22" i="29"/>
  <c r="D22" i="29"/>
  <c r="G22" i="29" s="1"/>
  <c r="D21" i="29"/>
  <c r="T20" i="29"/>
  <c r="D20" i="29"/>
  <c r="G20" i="29" s="1"/>
  <c r="D19" i="29"/>
  <c r="R19" i="29" s="1"/>
  <c r="S18" i="29"/>
  <c r="D18" i="29"/>
  <c r="G18" i="29" s="1"/>
  <c r="D17" i="29"/>
  <c r="R17" i="29" s="1"/>
  <c r="S16" i="29"/>
  <c r="D16" i="29"/>
  <c r="G16" i="29" s="1"/>
  <c r="S15" i="29"/>
  <c r="D15" i="29"/>
  <c r="S14" i="29"/>
  <c r="T14" i="29"/>
  <c r="D14" i="29"/>
  <c r="R14" i="29" s="1"/>
  <c r="S13" i="29"/>
  <c r="T13" i="29"/>
  <c r="D13" i="29"/>
  <c r="S12" i="29"/>
  <c r="R12" i="29"/>
  <c r="T12" i="29"/>
  <c r="D12" i="29"/>
  <c r="S11" i="29"/>
  <c r="T11" i="29"/>
  <c r="S10" i="29"/>
  <c r="T10" i="29"/>
  <c r="D10" i="29"/>
  <c r="T9" i="29"/>
  <c r="D9" i="29"/>
  <c r="D22" i="28"/>
  <c r="G22" i="28" s="1"/>
  <c r="D21" i="28"/>
  <c r="G21" i="28" s="1"/>
  <c r="D20" i="28"/>
  <c r="G20" i="28" s="1"/>
  <c r="D19" i="28"/>
  <c r="G19" i="28" s="1"/>
  <c r="D18" i="28"/>
  <c r="G18" i="28" s="1"/>
  <c r="D17" i="28"/>
  <c r="G17" i="28" s="1"/>
  <c r="T16" i="28"/>
  <c r="D16" i="28"/>
  <c r="G16" i="28" s="1"/>
  <c r="D15" i="28"/>
  <c r="G15" i="28" s="1"/>
  <c r="S14" i="28"/>
  <c r="T14" i="28"/>
  <c r="D14" i="28"/>
  <c r="G14" i="28" s="1"/>
  <c r="T13" i="28"/>
  <c r="D13" i="28"/>
  <c r="G13" i="28" s="1"/>
  <c r="T12" i="28"/>
  <c r="D12" i="28"/>
  <c r="G12" i="28" s="1"/>
  <c r="T11" i="28"/>
  <c r="S11" i="28"/>
  <c r="D11" i="28"/>
  <c r="S10" i="28"/>
  <c r="T10" i="28"/>
  <c r="D10" i="28"/>
  <c r="G10" i="28" s="1"/>
  <c r="T9" i="28"/>
  <c r="D9" i="28"/>
  <c r="G9" i="28" s="1"/>
  <c r="T22" i="27"/>
  <c r="D22" i="27"/>
  <c r="G22" i="27" s="1"/>
  <c r="S21" i="27"/>
  <c r="D21" i="27"/>
  <c r="R21" i="27" s="1"/>
  <c r="T20" i="27"/>
  <c r="D20" i="27"/>
  <c r="G20" i="27" s="1"/>
  <c r="D19" i="27"/>
  <c r="R19" i="27" s="1"/>
  <c r="R18" i="27"/>
  <c r="S18" i="27"/>
  <c r="D18" i="27"/>
  <c r="G18" i="27" s="1"/>
  <c r="D17" i="27"/>
  <c r="R17" i="27" s="1"/>
  <c r="R16" i="27"/>
  <c r="S16" i="27"/>
  <c r="D16" i="27"/>
  <c r="G16" i="27" s="1"/>
  <c r="D15" i="27"/>
  <c r="R15" i="27" s="1"/>
  <c r="T14" i="27"/>
  <c r="D14" i="27"/>
  <c r="S13" i="27"/>
  <c r="R13" i="27"/>
  <c r="T13" i="27"/>
  <c r="D13" i="27"/>
  <c r="G13" i="27" s="1"/>
  <c r="D12" i="27"/>
  <c r="G12" i="27" s="1"/>
  <c r="S11" i="27"/>
  <c r="T11" i="27"/>
  <c r="D11" i="27"/>
  <c r="G11" i="27" s="1"/>
  <c r="D10" i="27"/>
  <c r="G10" i="27" s="1"/>
  <c r="S9" i="27"/>
  <c r="T9" i="27"/>
  <c r="D9" i="27"/>
  <c r="G9" i="27" s="1"/>
  <c r="R12" i="28" l="1"/>
  <c r="I23" i="31"/>
  <c r="R11" i="28"/>
  <c r="G11" i="28"/>
  <c r="R18" i="29"/>
  <c r="S9" i="28"/>
  <c r="S12" i="28"/>
  <c r="S13" i="28"/>
  <c r="G10" i="29"/>
  <c r="R16" i="29"/>
  <c r="R20" i="29"/>
  <c r="R9" i="28"/>
  <c r="R10" i="28"/>
  <c r="W10" i="28" s="1"/>
  <c r="X10" i="28" s="1"/>
  <c r="Y10" i="28" s="1"/>
  <c r="Z10" i="28" s="1"/>
  <c r="AA10" i="28" s="1"/>
  <c r="AB10" i="28" s="1"/>
  <c r="AC10" i="28" s="1"/>
  <c r="AD10" i="28" s="1"/>
  <c r="AE10" i="28" s="1"/>
  <c r="AF10" i="28" s="1"/>
  <c r="AG10" i="28" s="1"/>
  <c r="AH10" i="28" s="1"/>
  <c r="AI10" i="28" s="1"/>
  <c r="AJ10" i="28" s="1"/>
  <c r="AK10" i="28" s="1"/>
  <c r="AL10" i="28" s="1"/>
  <c r="AM10" i="28" s="1"/>
  <c r="AN10" i="28" s="1"/>
  <c r="AO10" i="28" s="1"/>
  <c r="AP10" i="28" s="1"/>
  <c r="AQ10" i="28" s="1"/>
  <c r="AR10" i="28" s="1"/>
  <c r="AS10" i="28" s="1"/>
  <c r="AT10" i="28" s="1"/>
  <c r="AU10" i="28" s="1"/>
  <c r="AV10" i="28" s="1"/>
  <c r="AW10" i="28" s="1"/>
  <c r="AX10" i="28" s="1"/>
  <c r="AY10" i="28" s="1"/>
  <c r="AZ10" i="28" s="1"/>
  <c r="BA10" i="28" s="1"/>
  <c r="R13" i="28"/>
  <c r="R14" i="28"/>
  <c r="W14" i="28" s="1"/>
  <c r="X14" i="28" s="1"/>
  <c r="Y14" i="28" s="1"/>
  <c r="Z14" i="28" s="1"/>
  <c r="AA14" i="28" s="1"/>
  <c r="AB14" i="28" s="1"/>
  <c r="AC14" i="28" s="1"/>
  <c r="AD14" i="28" s="1"/>
  <c r="AE14" i="28" s="1"/>
  <c r="AF14" i="28" s="1"/>
  <c r="AG14" i="28" s="1"/>
  <c r="AH14" i="28" s="1"/>
  <c r="AI14" i="28" s="1"/>
  <c r="AJ14" i="28" s="1"/>
  <c r="AK14" i="28" s="1"/>
  <c r="AL14" i="28" s="1"/>
  <c r="AM14" i="28" s="1"/>
  <c r="AN14" i="28" s="1"/>
  <c r="AO14" i="28" s="1"/>
  <c r="AP14" i="28" s="1"/>
  <c r="AQ14" i="28" s="1"/>
  <c r="AR14" i="28" s="1"/>
  <c r="AS14" i="28" s="1"/>
  <c r="AT14" i="28" s="1"/>
  <c r="AU14" i="28" s="1"/>
  <c r="AV14" i="28" s="1"/>
  <c r="AW14" i="28" s="1"/>
  <c r="AX14" i="28" s="1"/>
  <c r="AY14" i="28" s="1"/>
  <c r="AZ14" i="28" s="1"/>
  <c r="BA14" i="28" s="1"/>
  <c r="S9" i="29"/>
  <c r="R10" i="29"/>
  <c r="W10" i="29" s="1"/>
  <c r="X10" i="29" s="1"/>
  <c r="G12" i="29"/>
  <c r="G14" i="29"/>
  <c r="R22" i="29"/>
  <c r="R9" i="29"/>
  <c r="G9" i="29"/>
  <c r="R11" i="29"/>
  <c r="G11" i="29"/>
  <c r="W12" i="29"/>
  <c r="X12" i="29" s="1"/>
  <c r="Y12" i="29" s="1"/>
  <c r="Z12" i="29" s="1"/>
  <c r="AA12" i="29" s="1"/>
  <c r="AB12" i="29" s="1"/>
  <c r="AC12" i="29" s="1"/>
  <c r="AD12" i="29" s="1"/>
  <c r="AE12" i="29" s="1"/>
  <c r="AF12" i="29" s="1"/>
  <c r="AG12" i="29" s="1"/>
  <c r="AH12" i="29" s="1"/>
  <c r="AI12" i="29" s="1"/>
  <c r="AJ12" i="29" s="1"/>
  <c r="AK12" i="29" s="1"/>
  <c r="AL12" i="29" s="1"/>
  <c r="AM12" i="29" s="1"/>
  <c r="AN12" i="29" s="1"/>
  <c r="AO12" i="29" s="1"/>
  <c r="AP12" i="29" s="1"/>
  <c r="AQ12" i="29" s="1"/>
  <c r="AR12" i="29" s="1"/>
  <c r="AS12" i="29" s="1"/>
  <c r="AT12" i="29" s="1"/>
  <c r="AU12" i="29" s="1"/>
  <c r="AV12" i="29" s="1"/>
  <c r="AW12" i="29" s="1"/>
  <c r="AX12" i="29" s="1"/>
  <c r="AY12" i="29" s="1"/>
  <c r="AZ12" i="29" s="1"/>
  <c r="BA12" i="29" s="1"/>
  <c r="R13" i="29"/>
  <c r="G13" i="29"/>
  <c r="W14" i="29"/>
  <c r="X14" i="29" s="1"/>
  <c r="Y14" i="29" s="1"/>
  <c r="Z14" i="29" s="1"/>
  <c r="AA14" i="29" s="1"/>
  <c r="AB14" i="29" s="1"/>
  <c r="AC14" i="29" s="1"/>
  <c r="AD14" i="29" s="1"/>
  <c r="AE14" i="29" s="1"/>
  <c r="AF14" i="29" s="1"/>
  <c r="AG14" i="29" s="1"/>
  <c r="AH14" i="29" s="1"/>
  <c r="AI14" i="29" s="1"/>
  <c r="AJ14" i="29" s="1"/>
  <c r="AK14" i="29" s="1"/>
  <c r="AL14" i="29" s="1"/>
  <c r="AM14" i="29" s="1"/>
  <c r="AN14" i="29" s="1"/>
  <c r="AO14" i="29" s="1"/>
  <c r="AP14" i="29" s="1"/>
  <c r="AQ14" i="29" s="1"/>
  <c r="AR14" i="29" s="1"/>
  <c r="AS14" i="29" s="1"/>
  <c r="AT14" i="29" s="1"/>
  <c r="AU14" i="29" s="1"/>
  <c r="AV14" i="29" s="1"/>
  <c r="AW14" i="29" s="1"/>
  <c r="AX14" i="29" s="1"/>
  <c r="AY14" i="29" s="1"/>
  <c r="AZ14" i="29" s="1"/>
  <c r="BA14" i="29" s="1"/>
  <c r="T16" i="29"/>
  <c r="G15" i="29"/>
  <c r="T18" i="29"/>
  <c r="S21" i="29"/>
  <c r="R21" i="29"/>
  <c r="G21" i="29"/>
  <c r="R15" i="29"/>
  <c r="T15" i="29"/>
  <c r="S17" i="29"/>
  <c r="G17" i="29"/>
  <c r="T17" i="29"/>
  <c r="S19" i="29"/>
  <c r="G19" i="29"/>
  <c r="T19" i="29"/>
  <c r="T21" i="29"/>
  <c r="S20" i="29"/>
  <c r="S22" i="29"/>
  <c r="S15" i="28"/>
  <c r="T15" i="28"/>
  <c r="R15" i="28"/>
  <c r="S16" i="28"/>
  <c r="S17" i="28"/>
  <c r="T17" i="28"/>
  <c r="R17" i="28"/>
  <c r="T18" i="28"/>
  <c r="S18" i="28"/>
  <c r="S19" i="28"/>
  <c r="T19" i="28"/>
  <c r="R19" i="28"/>
  <c r="T20" i="28"/>
  <c r="S20" i="28"/>
  <c r="S21" i="28"/>
  <c r="T21" i="28"/>
  <c r="R21" i="28"/>
  <c r="T22" i="28"/>
  <c r="S22" i="28"/>
  <c r="W11" i="28"/>
  <c r="X11" i="28" s="1"/>
  <c r="Y11" i="28" s="1"/>
  <c r="Z11" i="28" s="1"/>
  <c r="AA11" i="28" s="1"/>
  <c r="AB11" i="28" s="1"/>
  <c r="AC11" i="28" s="1"/>
  <c r="AD11" i="28" s="1"/>
  <c r="AE11" i="28" s="1"/>
  <c r="AF11" i="28" s="1"/>
  <c r="AG11" i="28" s="1"/>
  <c r="AH11" i="28" s="1"/>
  <c r="AI11" i="28" s="1"/>
  <c r="AJ11" i="28" s="1"/>
  <c r="AK11" i="28" s="1"/>
  <c r="AL11" i="28" s="1"/>
  <c r="AM11" i="28" s="1"/>
  <c r="AN11" i="28" s="1"/>
  <c r="AO11" i="28" s="1"/>
  <c r="AP11" i="28" s="1"/>
  <c r="AQ11" i="28" s="1"/>
  <c r="AR11" i="28" s="1"/>
  <c r="AS11" i="28" s="1"/>
  <c r="AT11" i="28" s="1"/>
  <c r="AU11" i="28" s="1"/>
  <c r="AV11" i="28" s="1"/>
  <c r="AW11" i="28" s="1"/>
  <c r="AX11" i="28" s="1"/>
  <c r="AY11" i="28" s="1"/>
  <c r="AZ11" i="28" s="1"/>
  <c r="BA11" i="28" s="1"/>
  <c r="R16" i="28"/>
  <c r="R18" i="28"/>
  <c r="R20" i="28"/>
  <c r="R22" i="28"/>
  <c r="R11" i="27"/>
  <c r="R9" i="27"/>
  <c r="W13" i="27"/>
  <c r="X13" i="27" s="1"/>
  <c r="Y13" i="27" s="1"/>
  <c r="Z13" i="27" s="1"/>
  <c r="AA13" i="27" s="1"/>
  <c r="AB13" i="27" s="1"/>
  <c r="AC13" i="27" s="1"/>
  <c r="AD13" i="27" s="1"/>
  <c r="AE13" i="27" s="1"/>
  <c r="AF13" i="27" s="1"/>
  <c r="AG13" i="27" s="1"/>
  <c r="AH13" i="27" s="1"/>
  <c r="AI13" i="27" s="1"/>
  <c r="AJ13" i="27" s="1"/>
  <c r="AK13" i="27" s="1"/>
  <c r="AL13" i="27" s="1"/>
  <c r="AM13" i="27" s="1"/>
  <c r="AN13" i="27" s="1"/>
  <c r="AO13" i="27" s="1"/>
  <c r="AP13" i="27" s="1"/>
  <c r="AQ13" i="27" s="1"/>
  <c r="AR13" i="27" s="1"/>
  <c r="AS13" i="27" s="1"/>
  <c r="AT13" i="27" s="1"/>
  <c r="AU13" i="27" s="1"/>
  <c r="AV13" i="27" s="1"/>
  <c r="AW13" i="27" s="1"/>
  <c r="AX13" i="27" s="1"/>
  <c r="AY13" i="27" s="1"/>
  <c r="AZ13" i="27" s="1"/>
  <c r="BA13" i="27" s="1"/>
  <c r="S10" i="27"/>
  <c r="R10" i="27"/>
  <c r="T10" i="27"/>
  <c r="S12" i="27"/>
  <c r="R12" i="27"/>
  <c r="T12" i="27"/>
  <c r="S14" i="27"/>
  <c r="G14" i="27"/>
  <c r="R14" i="27"/>
  <c r="S15" i="27"/>
  <c r="G15" i="27"/>
  <c r="S17" i="27"/>
  <c r="G17" i="27"/>
  <c r="T15" i="27"/>
  <c r="T17" i="27"/>
  <c r="S19" i="27"/>
  <c r="G19" i="27"/>
  <c r="T19" i="27"/>
  <c r="T16" i="27"/>
  <c r="W16" i="27" s="1"/>
  <c r="X16" i="27" s="1"/>
  <c r="Y16" i="27" s="1"/>
  <c r="Z16" i="27" s="1"/>
  <c r="AA16" i="27" s="1"/>
  <c r="AB16" i="27" s="1"/>
  <c r="AC16" i="27" s="1"/>
  <c r="AD16" i="27" s="1"/>
  <c r="T18" i="27"/>
  <c r="W18" i="27" s="1"/>
  <c r="X18" i="27" s="1"/>
  <c r="Y18" i="27" s="1"/>
  <c r="Z18" i="27" s="1"/>
  <c r="S20" i="27"/>
  <c r="R20" i="27"/>
  <c r="T21" i="27"/>
  <c r="W21" i="27" s="1"/>
  <c r="X21" i="27" s="1"/>
  <c r="Y21" i="27" s="1"/>
  <c r="Z21" i="27" s="1"/>
  <c r="AA21" i="27" s="1"/>
  <c r="AB21" i="27" s="1"/>
  <c r="AC21" i="27" s="1"/>
  <c r="AD21" i="27" s="1"/>
  <c r="AE21" i="27" s="1"/>
  <c r="AF21" i="27" s="1"/>
  <c r="AG21" i="27" s="1"/>
  <c r="AH21" i="27" s="1"/>
  <c r="AI21" i="27" s="1"/>
  <c r="AJ21" i="27" s="1"/>
  <c r="R22" i="27"/>
  <c r="G21" i="27"/>
  <c r="S22" i="27"/>
  <c r="F10" i="26"/>
  <c r="S10" i="26" s="1"/>
  <c r="F11" i="26"/>
  <c r="F12" i="26"/>
  <c r="F13" i="26"/>
  <c r="T13" i="26" s="1"/>
  <c r="F14" i="26"/>
  <c r="F15" i="26"/>
  <c r="F16" i="26"/>
  <c r="T16" i="26" s="1"/>
  <c r="F17" i="26"/>
  <c r="T17" i="26" s="1"/>
  <c r="F18" i="26"/>
  <c r="S18" i="26" s="1"/>
  <c r="F19" i="26"/>
  <c r="F20" i="26"/>
  <c r="S20" i="26" s="1"/>
  <c r="F21" i="26"/>
  <c r="F22" i="26"/>
  <c r="T22" i="26" s="1"/>
  <c r="F9" i="26"/>
  <c r="T9" i="26" s="1"/>
  <c r="D22" i="26"/>
  <c r="D21" i="26"/>
  <c r="D20" i="26"/>
  <c r="D19" i="26"/>
  <c r="D18" i="26"/>
  <c r="R18" i="26" s="1"/>
  <c r="D17" i="26"/>
  <c r="D16" i="26"/>
  <c r="D15" i="26"/>
  <c r="D14" i="26"/>
  <c r="R14" i="26" s="1"/>
  <c r="D13" i="26"/>
  <c r="D12" i="26"/>
  <c r="R12" i="26" s="1"/>
  <c r="T11" i="26"/>
  <c r="D11" i="26"/>
  <c r="D10" i="26"/>
  <c r="R10" i="26" s="1"/>
  <c r="D9" i="26"/>
  <c r="W12" i="28" l="1"/>
  <c r="X12" i="28" s="1"/>
  <c r="Y12" i="28" s="1"/>
  <c r="Z12" i="28" s="1"/>
  <c r="AA12" i="28" s="1"/>
  <c r="AB12" i="28" s="1"/>
  <c r="AC12" i="28" s="1"/>
  <c r="AD12" i="28" s="1"/>
  <c r="AE12" i="28" s="1"/>
  <c r="AF12" i="28" s="1"/>
  <c r="AG12" i="28" s="1"/>
  <c r="AH12" i="28" s="1"/>
  <c r="AI12" i="28" s="1"/>
  <c r="AJ12" i="28" s="1"/>
  <c r="AK12" i="28" s="1"/>
  <c r="AL12" i="28" s="1"/>
  <c r="AM12" i="28" s="1"/>
  <c r="AN12" i="28" s="1"/>
  <c r="AO12" i="28" s="1"/>
  <c r="AP12" i="28" s="1"/>
  <c r="AQ12" i="28" s="1"/>
  <c r="AR12" i="28" s="1"/>
  <c r="AS12" i="28" s="1"/>
  <c r="AT12" i="28" s="1"/>
  <c r="AU12" i="28" s="1"/>
  <c r="AV12" i="28" s="1"/>
  <c r="AW12" i="28" s="1"/>
  <c r="AX12" i="28" s="1"/>
  <c r="AY12" i="28" s="1"/>
  <c r="AZ12" i="28" s="1"/>
  <c r="BA12" i="28" s="1"/>
  <c r="W22" i="29"/>
  <c r="X22" i="29" s="1"/>
  <c r="Y22" i="29" s="1"/>
  <c r="Z22" i="29" s="1"/>
  <c r="AA22" i="29" s="1"/>
  <c r="AB22" i="29" s="1"/>
  <c r="AC22" i="29" s="1"/>
  <c r="AD22" i="29" s="1"/>
  <c r="R21" i="26"/>
  <c r="W16" i="29"/>
  <c r="X16" i="29" s="1"/>
  <c r="Y16" i="29" s="1"/>
  <c r="Z16" i="29" s="1"/>
  <c r="W9" i="28"/>
  <c r="X9" i="28" s="1"/>
  <c r="Y9" i="28" s="1"/>
  <c r="Z9" i="28" s="1"/>
  <c r="AA9" i="28" s="1"/>
  <c r="AB9" i="28" s="1"/>
  <c r="AC9" i="28" s="1"/>
  <c r="AD9" i="28" s="1"/>
  <c r="AE9" i="28" s="1"/>
  <c r="AF9" i="28" s="1"/>
  <c r="AG9" i="28" s="1"/>
  <c r="AH9" i="28" s="1"/>
  <c r="AI9" i="28" s="1"/>
  <c r="AJ9" i="28" s="1"/>
  <c r="AK9" i="28" s="1"/>
  <c r="AL9" i="28" s="1"/>
  <c r="AM9" i="28" s="1"/>
  <c r="AN9" i="28" s="1"/>
  <c r="AO9" i="28" s="1"/>
  <c r="AP9" i="28" s="1"/>
  <c r="AQ9" i="28" s="1"/>
  <c r="AR9" i="28" s="1"/>
  <c r="AS9" i="28" s="1"/>
  <c r="AT9" i="28" s="1"/>
  <c r="AU9" i="28" s="1"/>
  <c r="AV9" i="28" s="1"/>
  <c r="AW9" i="28" s="1"/>
  <c r="AX9" i="28" s="1"/>
  <c r="AY9" i="28" s="1"/>
  <c r="AZ9" i="28" s="1"/>
  <c r="BA9" i="28" s="1"/>
  <c r="O9" i="28" s="1"/>
  <c r="P9" i="28" s="1"/>
  <c r="H9" i="28" s="1"/>
  <c r="I9" i="28" s="1"/>
  <c r="W19" i="29"/>
  <c r="X19" i="29" s="1"/>
  <c r="Y19" i="29" s="1"/>
  <c r="Z19" i="29" s="1"/>
  <c r="AA19" i="29" s="1"/>
  <c r="AB19" i="29" s="1"/>
  <c r="AC19" i="29" s="1"/>
  <c r="AD19" i="29" s="1"/>
  <c r="AE19" i="29" s="1"/>
  <c r="AF19" i="29" s="1"/>
  <c r="AG19" i="29" s="1"/>
  <c r="AH19" i="29" s="1"/>
  <c r="AI19" i="29" s="1"/>
  <c r="AJ19" i="29" s="1"/>
  <c r="AK19" i="29" s="1"/>
  <c r="AL19" i="29" s="1"/>
  <c r="AM19" i="29" s="1"/>
  <c r="AN19" i="29" s="1"/>
  <c r="AO19" i="29" s="1"/>
  <c r="AP19" i="29" s="1"/>
  <c r="AQ19" i="29" s="1"/>
  <c r="AR19" i="29" s="1"/>
  <c r="AS19" i="29" s="1"/>
  <c r="AT19" i="29" s="1"/>
  <c r="AU19" i="29" s="1"/>
  <c r="AV19" i="29" s="1"/>
  <c r="AW19" i="29" s="1"/>
  <c r="AX19" i="29" s="1"/>
  <c r="AY19" i="29" s="1"/>
  <c r="AZ19" i="29" s="1"/>
  <c r="BA19" i="29" s="1"/>
  <c r="W13" i="28"/>
  <c r="X13" i="28" s="1"/>
  <c r="Y13" i="28" s="1"/>
  <c r="Z13" i="28" s="1"/>
  <c r="AA13" i="28" s="1"/>
  <c r="AB13" i="28" s="1"/>
  <c r="AC13" i="28" s="1"/>
  <c r="AD13" i="28" s="1"/>
  <c r="AE13" i="28" s="1"/>
  <c r="AF13" i="28" s="1"/>
  <c r="AG13" i="28" s="1"/>
  <c r="AH13" i="28" s="1"/>
  <c r="AI13" i="28" s="1"/>
  <c r="AJ13" i="28" s="1"/>
  <c r="AK13" i="28" s="1"/>
  <c r="AL13" i="28" s="1"/>
  <c r="AM13" i="28" s="1"/>
  <c r="AN13" i="28" s="1"/>
  <c r="AO13" i="28" s="1"/>
  <c r="AP13" i="28" s="1"/>
  <c r="AQ13" i="28" s="1"/>
  <c r="AR13" i="28" s="1"/>
  <c r="AS13" i="28" s="1"/>
  <c r="AT13" i="28" s="1"/>
  <c r="AU13" i="28" s="1"/>
  <c r="AV13" i="28" s="1"/>
  <c r="AW13" i="28" s="1"/>
  <c r="AX13" i="28" s="1"/>
  <c r="AY13" i="28" s="1"/>
  <c r="AZ13" i="28" s="1"/>
  <c r="BA13" i="28" s="1"/>
  <c r="O13" i="28" s="1"/>
  <c r="P13" i="28" s="1"/>
  <c r="H13" i="28" s="1"/>
  <c r="I13" i="28" s="1"/>
  <c r="W20" i="29"/>
  <c r="X20" i="29" s="1"/>
  <c r="Y20" i="29" s="1"/>
  <c r="Z20" i="29" s="1"/>
  <c r="AA20" i="29" s="1"/>
  <c r="AB20" i="29" s="1"/>
  <c r="AC20" i="29" s="1"/>
  <c r="AD20" i="29" s="1"/>
  <c r="AE20" i="29" s="1"/>
  <c r="AF20" i="29" s="1"/>
  <c r="AG20" i="29" s="1"/>
  <c r="AH20" i="29" s="1"/>
  <c r="AI20" i="29" s="1"/>
  <c r="AJ20" i="29" s="1"/>
  <c r="AK20" i="29" s="1"/>
  <c r="AL20" i="29" s="1"/>
  <c r="AM20" i="29" s="1"/>
  <c r="AN20" i="29" s="1"/>
  <c r="AO20" i="29" s="1"/>
  <c r="AP20" i="29" s="1"/>
  <c r="AQ20" i="29" s="1"/>
  <c r="AR20" i="29" s="1"/>
  <c r="AS20" i="29" s="1"/>
  <c r="AT20" i="29" s="1"/>
  <c r="AU20" i="29" s="1"/>
  <c r="AV20" i="29" s="1"/>
  <c r="AW20" i="29" s="1"/>
  <c r="AX20" i="29" s="1"/>
  <c r="AY20" i="29" s="1"/>
  <c r="AZ20" i="29" s="1"/>
  <c r="BA20" i="29" s="1"/>
  <c r="Y10" i="29"/>
  <c r="Z10" i="29" s="1"/>
  <c r="AA10" i="29" s="1"/>
  <c r="AB10" i="29" s="1"/>
  <c r="AC10" i="29" s="1"/>
  <c r="AD10" i="29" s="1"/>
  <c r="AE10" i="29" s="1"/>
  <c r="AF10" i="29" s="1"/>
  <c r="AG10" i="29" s="1"/>
  <c r="AH10" i="29" s="1"/>
  <c r="AI10" i="29" s="1"/>
  <c r="AJ10" i="29" s="1"/>
  <c r="AK10" i="29" s="1"/>
  <c r="AL10" i="29" s="1"/>
  <c r="AM10" i="29" s="1"/>
  <c r="AN10" i="29" s="1"/>
  <c r="AO10" i="29" s="1"/>
  <c r="AP10" i="29" s="1"/>
  <c r="AQ10" i="29" s="1"/>
  <c r="AR10" i="29" s="1"/>
  <c r="AS10" i="29" s="1"/>
  <c r="AT10" i="29" s="1"/>
  <c r="AU10" i="29" s="1"/>
  <c r="AV10" i="29" s="1"/>
  <c r="AW10" i="29" s="1"/>
  <c r="AX10" i="29" s="1"/>
  <c r="AY10" i="29" s="1"/>
  <c r="AZ10" i="29" s="1"/>
  <c r="BA10" i="29" s="1"/>
  <c r="BB12" i="29"/>
  <c r="O12" i="29"/>
  <c r="P12" i="29" s="1"/>
  <c r="H12" i="29" s="1"/>
  <c r="I12" i="29" s="1"/>
  <c r="BB14" i="29"/>
  <c r="O14" i="29"/>
  <c r="P14" i="29" s="1"/>
  <c r="H14" i="29" s="1"/>
  <c r="I14" i="29" s="1"/>
  <c r="AE22" i="29"/>
  <c r="AF22" i="29" s="1"/>
  <c r="AG22" i="29" s="1"/>
  <c r="AH22" i="29" s="1"/>
  <c r="AI22" i="29" s="1"/>
  <c r="AJ22" i="29" s="1"/>
  <c r="AK22" i="29" s="1"/>
  <c r="AL22" i="29" s="1"/>
  <c r="AM22" i="29" s="1"/>
  <c r="AN22" i="29" s="1"/>
  <c r="AO22" i="29" s="1"/>
  <c r="AP22" i="29" s="1"/>
  <c r="AQ22" i="29" s="1"/>
  <c r="AR22" i="29" s="1"/>
  <c r="AS22" i="29" s="1"/>
  <c r="AT22" i="29" s="1"/>
  <c r="AU22" i="29" s="1"/>
  <c r="AV22" i="29" s="1"/>
  <c r="AW22" i="29" s="1"/>
  <c r="AX22" i="29" s="1"/>
  <c r="AY22" i="29" s="1"/>
  <c r="AZ22" i="29" s="1"/>
  <c r="BA22" i="29" s="1"/>
  <c r="W21" i="29"/>
  <c r="X21" i="29" s="1"/>
  <c r="Y21" i="29" s="1"/>
  <c r="Z21" i="29" s="1"/>
  <c r="AA21" i="29" s="1"/>
  <c r="AB21" i="29" s="1"/>
  <c r="AC21" i="29" s="1"/>
  <c r="AD21" i="29" s="1"/>
  <c r="AE21" i="29" s="1"/>
  <c r="AF21" i="29" s="1"/>
  <c r="AG21" i="29" s="1"/>
  <c r="AH21" i="29" s="1"/>
  <c r="AI21" i="29" s="1"/>
  <c r="AJ21" i="29" s="1"/>
  <c r="AK21" i="29" s="1"/>
  <c r="AL21" i="29" s="1"/>
  <c r="AM21" i="29" s="1"/>
  <c r="AN21" i="29" s="1"/>
  <c r="AO21" i="29" s="1"/>
  <c r="AP21" i="29" s="1"/>
  <c r="AQ21" i="29" s="1"/>
  <c r="AR21" i="29" s="1"/>
  <c r="AS21" i="29" s="1"/>
  <c r="AT21" i="29" s="1"/>
  <c r="AU21" i="29" s="1"/>
  <c r="AV21" i="29" s="1"/>
  <c r="AW21" i="29" s="1"/>
  <c r="AX21" i="29" s="1"/>
  <c r="AY21" i="29" s="1"/>
  <c r="AZ21" i="29" s="1"/>
  <c r="BA21" i="29" s="1"/>
  <c r="AA16" i="29"/>
  <c r="AB16" i="29" s="1"/>
  <c r="AC16" i="29" s="1"/>
  <c r="AD16" i="29" s="1"/>
  <c r="AE16" i="29" s="1"/>
  <c r="AF16" i="29" s="1"/>
  <c r="AG16" i="29" s="1"/>
  <c r="AH16" i="29" s="1"/>
  <c r="AI16" i="29" s="1"/>
  <c r="AJ16" i="29" s="1"/>
  <c r="AK16" i="29" s="1"/>
  <c r="AL16" i="29" s="1"/>
  <c r="AM16" i="29" s="1"/>
  <c r="AN16" i="29" s="1"/>
  <c r="AO16" i="29" s="1"/>
  <c r="AP16" i="29" s="1"/>
  <c r="AQ16" i="29" s="1"/>
  <c r="AR16" i="29" s="1"/>
  <c r="AS16" i="29" s="1"/>
  <c r="AT16" i="29" s="1"/>
  <c r="AU16" i="29" s="1"/>
  <c r="AV16" i="29" s="1"/>
  <c r="AW16" i="29" s="1"/>
  <c r="AX16" i="29" s="1"/>
  <c r="AY16" i="29" s="1"/>
  <c r="AZ16" i="29" s="1"/>
  <c r="BA16" i="29" s="1"/>
  <c r="W13" i="29"/>
  <c r="X13" i="29" s="1"/>
  <c r="Y13" i="29" s="1"/>
  <c r="Z13" i="29" s="1"/>
  <c r="AA13" i="29" s="1"/>
  <c r="AB13" i="29" s="1"/>
  <c r="AC13" i="29" s="1"/>
  <c r="AD13" i="29" s="1"/>
  <c r="AE13" i="29" s="1"/>
  <c r="AF13" i="29" s="1"/>
  <c r="AG13" i="29" s="1"/>
  <c r="AH13" i="29" s="1"/>
  <c r="AI13" i="29" s="1"/>
  <c r="AJ13" i="29" s="1"/>
  <c r="AK13" i="29" s="1"/>
  <c r="AL13" i="29" s="1"/>
  <c r="AM13" i="29" s="1"/>
  <c r="AN13" i="29" s="1"/>
  <c r="AO13" i="29" s="1"/>
  <c r="AP13" i="29" s="1"/>
  <c r="AQ13" i="29" s="1"/>
  <c r="AR13" i="29" s="1"/>
  <c r="AS13" i="29" s="1"/>
  <c r="AT13" i="29" s="1"/>
  <c r="AU13" i="29" s="1"/>
  <c r="AV13" i="29" s="1"/>
  <c r="AW13" i="29" s="1"/>
  <c r="AX13" i="29" s="1"/>
  <c r="AY13" i="29" s="1"/>
  <c r="AZ13" i="29" s="1"/>
  <c r="BA13" i="29" s="1"/>
  <c r="W9" i="29"/>
  <c r="X9" i="29" s="1"/>
  <c r="Y9" i="29" s="1"/>
  <c r="Z9" i="29" s="1"/>
  <c r="AA9" i="29" s="1"/>
  <c r="AB9" i="29" s="1"/>
  <c r="AC9" i="29" s="1"/>
  <c r="AD9" i="29" s="1"/>
  <c r="AE9" i="29" s="1"/>
  <c r="AF9" i="29" s="1"/>
  <c r="AG9" i="29" s="1"/>
  <c r="AH9" i="29" s="1"/>
  <c r="AI9" i="29" s="1"/>
  <c r="AJ9" i="29" s="1"/>
  <c r="AK9" i="29" s="1"/>
  <c r="AL9" i="29" s="1"/>
  <c r="AM9" i="29" s="1"/>
  <c r="AN9" i="29" s="1"/>
  <c r="AO9" i="29" s="1"/>
  <c r="AP9" i="29" s="1"/>
  <c r="AQ9" i="29" s="1"/>
  <c r="AR9" i="29" s="1"/>
  <c r="AS9" i="29" s="1"/>
  <c r="AT9" i="29" s="1"/>
  <c r="AU9" i="29" s="1"/>
  <c r="AV9" i="29" s="1"/>
  <c r="AW9" i="29" s="1"/>
  <c r="AX9" i="29" s="1"/>
  <c r="AY9" i="29" s="1"/>
  <c r="AZ9" i="29" s="1"/>
  <c r="BA9" i="29" s="1"/>
  <c r="W17" i="29"/>
  <c r="X17" i="29" s="1"/>
  <c r="Y17" i="29" s="1"/>
  <c r="Z17" i="29" s="1"/>
  <c r="AA17" i="29" s="1"/>
  <c r="AB17" i="29" s="1"/>
  <c r="AC17" i="29" s="1"/>
  <c r="AD17" i="29" s="1"/>
  <c r="AE17" i="29" s="1"/>
  <c r="AF17" i="29" s="1"/>
  <c r="AG17" i="29" s="1"/>
  <c r="AH17" i="29" s="1"/>
  <c r="AI17" i="29" s="1"/>
  <c r="AJ17" i="29" s="1"/>
  <c r="AK17" i="29" s="1"/>
  <c r="AL17" i="29" s="1"/>
  <c r="AM17" i="29" s="1"/>
  <c r="AN17" i="29" s="1"/>
  <c r="AO17" i="29" s="1"/>
  <c r="AP17" i="29" s="1"/>
  <c r="AQ17" i="29" s="1"/>
  <c r="AR17" i="29" s="1"/>
  <c r="AS17" i="29" s="1"/>
  <c r="AT17" i="29" s="1"/>
  <c r="AU17" i="29" s="1"/>
  <c r="AV17" i="29" s="1"/>
  <c r="AW17" i="29" s="1"/>
  <c r="AX17" i="29" s="1"/>
  <c r="AY17" i="29" s="1"/>
  <c r="AZ17" i="29" s="1"/>
  <c r="BA17" i="29" s="1"/>
  <c r="W15" i="29"/>
  <c r="X15" i="29" s="1"/>
  <c r="Y15" i="29" s="1"/>
  <c r="Z15" i="29" s="1"/>
  <c r="AA15" i="29" s="1"/>
  <c r="AB15" i="29" s="1"/>
  <c r="AC15" i="29" s="1"/>
  <c r="AD15" i="29" s="1"/>
  <c r="AE15" i="29" s="1"/>
  <c r="AF15" i="29" s="1"/>
  <c r="AG15" i="29" s="1"/>
  <c r="AH15" i="29" s="1"/>
  <c r="AI15" i="29" s="1"/>
  <c r="AJ15" i="29" s="1"/>
  <c r="AK15" i="29" s="1"/>
  <c r="AL15" i="29" s="1"/>
  <c r="AM15" i="29" s="1"/>
  <c r="AN15" i="29" s="1"/>
  <c r="AO15" i="29" s="1"/>
  <c r="AP15" i="29" s="1"/>
  <c r="AQ15" i="29" s="1"/>
  <c r="AR15" i="29" s="1"/>
  <c r="AS15" i="29" s="1"/>
  <c r="AT15" i="29" s="1"/>
  <c r="AU15" i="29" s="1"/>
  <c r="AV15" i="29" s="1"/>
  <c r="AW15" i="29" s="1"/>
  <c r="AX15" i="29" s="1"/>
  <c r="AY15" i="29" s="1"/>
  <c r="AZ15" i="29" s="1"/>
  <c r="BA15" i="29" s="1"/>
  <c r="W11" i="29"/>
  <c r="X11" i="29" s="1"/>
  <c r="Y11" i="29" s="1"/>
  <c r="Z11" i="29" s="1"/>
  <c r="AA11" i="29" s="1"/>
  <c r="AB11" i="29" s="1"/>
  <c r="AC11" i="29" s="1"/>
  <c r="AD11" i="29" s="1"/>
  <c r="AE11" i="29" s="1"/>
  <c r="AF11" i="29" s="1"/>
  <c r="AG11" i="29" s="1"/>
  <c r="AH11" i="29" s="1"/>
  <c r="AI11" i="29" s="1"/>
  <c r="AJ11" i="29" s="1"/>
  <c r="AK11" i="29" s="1"/>
  <c r="AL11" i="29" s="1"/>
  <c r="AM11" i="29" s="1"/>
  <c r="AN11" i="29" s="1"/>
  <c r="AO11" i="29" s="1"/>
  <c r="AP11" i="29" s="1"/>
  <c r="AQ11" i="29" s="1"/>
  <c r="AR11" i="29" s="1"/>
  <c r="AS11" i="29" s="1"/>
  <c r="AT11" i="29" s="1"/>
  <c r="AU11" i="29" s="1"/>
  <c r="AV11" i="29" s="1"/>
  <c r="AW11" i="29" s="1"/>
  <c r="AX11" i="29" s="1"/>
  <c r="AY11" i="29" s="1"/>
  <c r="AZ11" i="29" s="1"/>
  <c r="BA11" i="29" s="1"/>
  <c r="W18" i="29"/>
  <c r="X18" i="29" s="1"/>
  <c r="Y18" i="29" s="1"/>
  <c r="Z18" i="29" s="1"/>
  <c r="AA18" i="29" s="1"/>
  <c r="AB18" i="29" s="1"/>
  <c r="AC18" i="29" s="1"/>
  <c r="AD18" i="29" s="1"/>
  <c r="AE18" i="29" s="1"/>
  <c r="AF18" i="29" s="1"/>
  <c r="AG18" i="29" s="1"/>
  <c r="AH18" i="29" s="1"/>
  <c r="AI18" i="29" s="1"/>
  <c r="AJ18" i="29" s="1"/>
  <c r="AK18" i="29" s="1"/>
  <c r="AL18" i="29" s="1"/>
  <c r="AM18" i="29" s="1"/>
  <c r="AN18" i="29" s="1"/>
  <c r="AO18" i="29" s="1"/>
  <c r="AP18" i="29" s="1"/>
  <c r="AQ18" i="29" s="1"/>
  <c r="AR18" i="29" s="1"/>
  <c r="AS18" i="29" s="1"/>
  <c r="AT18" i="29" s="1"/>
  <c r="AU18" i="29" s="1"/>
  <c r="AV18" i="29" s="1"/>
  <c r="AW18" i="29" s="1"/>
  <c r="AX18" i="29" s="1"/>
  <c r="AY18" i="29" s="1"/>
  <c r="AZ18" i="29" s="1"/>
  <c r="BA18" i="29" s="1"/>
  <c r="BB12" i="28"/>
  <c r="O12" i="28"/>
  <c r="P12" i="28" s="1"/>
  <c r="H12" i="28" s="1"/>
  <c r="I12" i="28" s="1"/>
  <c r="O11" i="28"/>
  <c r="P11" i="28" s="1"/>
  <c r="H11" i="28" s="1"/>
  <c r="I11" i="28" s="1"/>
  <c r="BB11" i="28"/>
  <c r="BB14" i="28"/>
  <c r="O14" i="28"/>
  <c r="P14" i="28" s="1"/>
  <c r="H14" i="28" s="1"/>
  <c r="I14" i="28" s="1"/>
  <c r="BB10" i="28"/>
  <c r="O10" i="28"/>
  <c r="P10" i="28" s="1"/>
  <c r="H10" i="28" s="1"/>
  <c r="I10" i="28" s="1"/>
  <c r="W22" i="28"/>
  <c r="X22" i="28" s="1"/>
  <c r="Y22" i="28" s="1"/>
  <c r="Z22" i="28" s="1"/>
  <c r="AA22" i="28" s="1"/>
  <c r="AB22" i="28" s="1"/>
  <c r="AC22" i="28" s="1"/>
  <c r="AD22" i="28" s="1"/>
  <c r="AE22" i="28" s="1"/>
  <c r="AF22" i="28" s="1"/>
  <c r="AG22" i="28" s="1"/>
  <c r="AH22" i="28" s="1"/>
  <c r="AI22" i="28" s="1"/>
  <c r="AJ22" i="28" s="1"/>
  <c r="AK22" i="28" s="1"/>
  <c r="AL22" i="28" s="1"/>
  <c r="AM22" i="28" s="1"/>
  <c r="AN22" i="28" s="1"/>
  <c r="AO22" i="28" s="1"/>
  <c r="AP22" i="28" s="1"/>
  <c r="AQ22" i="28" s="1"/>
  <c r="AR22" i="28" s="1"/>
  <c r="AS22" i="28" s="1"/>
  <c r="AT22" i="28" s="1"/>
  <c r="AU22" i="28" s="1"/>
  <c r="AV22" i="28" s="1"/>
  <c r="AW22" i="28" s="1"/>
  <c r="AX22" i="28" s="1"/>
  <c r="AY22" i="28" s="1"/>
  <c r="AZ22" i="28" s="1"/>
  <c r="BA22" i="28" s="1"/>
  <c r="W20" i="28"/>
  <c r="X20" i="28" s="1"/>
  <c r="Y20" i="28" s="1"/>
  <c r="Z20" i="28" s="1"/>
  <c r="AA20" i="28" s="1"/>
  <c r="AB20" i="28" s="1"/>
  <c r="AC20" i="28" s="1"/>
  <c r="AD20" i="28" s="1"/>
  <c r="AE20" i="28" s="1"/>
  <c r="AF20" i="28" s="1"/>
  <c r="AG20" i="28" s="1"/>
  <c r="AH20" i="28" s="1"/>
  <c r="AI20" i="28" s="1"/>
  <c r="AJ20" i="28" s="1"/>
  <c r="AK20" i="28" s="1"/>
  <c r="AL20" i="28" s="1"/>
  <c r="AM20" i="28" s="1"/>
  <c r="AN20" i="28" s="1"/>
  <c r="AO20" i="28" s="1"/>
  <c r="AP20" i="28" s="1"/>
  <c r="AQ20" i="28" s="1"/>
  <c r="AR20" i="28" s="1"/>
  <c r="AS20" i="28" s="1"/>
  <c r="AT20" i="28" s="1"/>
  <c r="AU20" i="28" s="1"/>
  <c r="AV20" i="28" s="1"/>
  <c r="AW20" i="28" s="1"/>
  <c r="AX20" i="28" s="1"/>
  <c r="AY20" i="28" s="1"/>
  <c r="AZ20" i="28" s="1"/>
  <c r="BA20" i="28" s="1"/>
  <c r="W21" i="28"/>
  <c r="X21" i="28" s="1"/>
  <c r="Y21" i="28" s="1"/>
  <c r="Z21" i="28" s="1"/>
  <c r="AA21" i="28" s="1"/>
  <c r="AB21" i="28" s="1"/>
  <c r="AC21" i="28" s="1"/>
  <c r="AD21" i="28" s="1"/>
  <c r="AE21" i="28" s="1"/>
  <c r="AF21" i="28" s="1"/>
  <c r="AG21" i="28" s="1"/>
  <c r="AH21" i="28" s="1"/>
  <c r="AI21" i="28" s="1"/>
  <c r="AJ21" i="28" s="1"/>
  <c r="AK21" i="28" s="1"/>
  <c r="AL21" i="28" s="1"/>
  <c r="AM21" i="28" s="1"/>
  <c r="AN21" i="28" s="1"/>
  <c r="AO21" i="28" s="1"/>
  <c r="AP21" i="28" s="1"/>
  <c r="AQ21" i="28" s="1"/>
  <c r="AR21" i="28" s="1"/>
  <c r="AS21" i="28" s="1"/>
  <c r="AT21" i="28" s="1"/>
  <c r="AU21" i="28" s="1"/>
  <c r="AV21" i="28" s="1"/>
  <c r="AW21" i="28" s="1"/>
  <c r="AX21" i="28" s="1"/>
  <c r="AY21" i="28" s="1"/>
  <c r="AZ21" i="28" s="1"/>
  <c r="BA21" i="28" s="1"/>
  <c r="W18" i="28"/>
  <c r="X18" i="28" s="1"/>
  <c r="Y18" i="28" s="1"/>
  <c r="Z18" i="28" s="1"/>
  <c r="AA18" i="28" s="1"/>
  <c r="AB18" i="28" s="1"/>
  <c r="AC18" i="28" s="1"/>
  <c r="AD18" i="28" s="1"/>
  <c r="AE18" i="28" s="1"/>
  <c r="AF18" i="28" s="1"/>
  <c r="AG18" i="28" s="1"/>
  <c r="AH18" i="28" s="1"/>
  <c r="AI18" i="28" s="1"/>
  <c r="AJ18" i="28" s="1"/>
  <c r="AK18" i="28" s="1"/>
  <c r="AL18" i="28" s="1"/>
  <c r="AM18" i="28" s="1"/>
  <c r="AN18" i="28" s="1"/>
  <c r="AO18" i="28" s="1"/>
  <c r="AP18" i="28" s="1"/>
  <c r="AQ18" i="28" s="1"/>
  <c r="AR18" i="28" s="1"/>
  <c r="AS18" i="28" s="1"/>
  <c r="AT18" i="28" s="1"/>
  <c r="AU18" i="28" s="1"/>
  <c r="AV18" i="28" s="1"/>
  <c r="AW18" i="28" s="1"/>
  <c r="AX18" i="28" s="1"/>
  <c r="AY18" i="28" s="1"/>
  <c r="AZ18" i="28" s="1"/>
  <c r="BA18" i="28" s="1"/>
  <c r="W17" i="28"/>
  <c r="X17" i="28" s="1"/>
  <c r="Y17" i="28" s="1"/>
  <c r="Z17" i="28" s="1"/>
  <c r="AA17" i="28" s="1"/>
  <c r="AB17" i="28" s="1"/>
  <c r="AC17" i="28" s="1"/>
  <c r="AD17" i="28" s="1"/>
  <c r="AE17" i="28" s="1"/>
  <c r="AF17" i="28" s="1"/>
  <c r="AG17" i="28" s="1"/>
  <c r="AH17" i="28" s="1"/>
  <c r="AI17" i="28" s="1"/>
  <c r="AJ17" i="28" s="1"/>
  <c r="AK17" i="28" s="1"/>
  <c r="AL17" i="28" s="1"/>
  <c r="AM17" i="28" s="1"/>
  <c r="AN17" i="28" s="1"/>
  <c r="AO17" i="28" s="1"/>
  <c r="AP17" i="28" s="1"/>
  <c r="AQ17" i="28" s="1"/>
  <c r="AR17" i="28" s="1"/>
  <c r="AS17" i="28" s="1"/>
  <c r="AT17" i="28" s="1"/>
  <c r="AU17" i="28" s="1"/>
  <c r="AV17" i="28" s="1"/>
  <c r="AW17" i="28" s="1"/>
  <c r="AX17" i="28" s="1"/>
  <c r="AY17" i="28" s="1"/>
  <c r="AZ17" i="28" s="1"/>
  <c r="BA17" i="28" s="1"/>
  <c r="W15" i="28"/>
  <c r="X15" i="28" s="1"/>
  <c r="Y15" i="28" s="1"/>
  <c r="Z15" i="28" s="1"/>
  <c r="AA15" i="28" s="1"/>
  <c r="AB15" i="28" s="1"/>
  <c r="AC15" i="28" s="1"/>
  <c r="AD15" i="28" s="1"/>
  <c r="AE15" i="28" s="1"/>
  <c r="AF15" i="28" s="1"/>
  <c r="AG15" i="28" s="1"/>
  <c r="AH15" i="28" s="1"/>
  <c r="AI15" i="28" s="1"/>
  <c r="AJ15" i="28" s="1"/>
  <c r="AK15" i="28" s="1"/>
  <c r="AL15" i="28" s="1"/>
  <c r="AM15" i="28" s="1"/>
  <c r="AN15" i="28" s="1"/>
  <c r="AO15" i="28" s="1"/>
  <c r="AP15" i="28" s="1"/>
  <c r="AQ15" i="28" s="1"/>
  <c r="AR15" i="28" s="1"/>
  <c r="AS15" i="28" s="1"/>
  <c r="AT15" i="28" s="1"/>
  <c r="AU15" i="28" s="1"/>
  <c r="AV15" i="28" s="1"/>
  <c r="AW15" i="28" s="1"/>
  <c r="AX15" i="28" s="1"/>
  <c r="AY15" i="28" s="1"/>
  <c r="AZ15" i="28" s="1"/>
  <c r="BA15" i="28" s="1"/>
  <c r="W16" i="28"/>
  <c r="X16" i="28" s="1"/>
  <c r="Y16" i="28" s="1"/>
  <c r="Z16" i="28" s="1"/>
  <c r="AA16" i="28" s="1"/>
  <c r="AB16" i="28" s="1"/>
  <c r="AC16" i="28" s="1"/>
  <c r="AD16" i="28" s="1"/>
  <c r="AE16" i="28" s="1"/>
  <c r="AF16" i="28" s="1"/>
  <c r="AG16" i="28" s="1"/>
  <c r="AH16" i="28" s="1"/>
  <c r="AI16" i="28" s="1"/>
  <c r="AJ16" i="28" s="1"/>
  <c r="AK16" i="28" s="1"/>
  <c r="AL16" i="28" s="1"/>
  <c r="AM16" i="28" s="1"/>
  <c r="AN16" i="28" s="1"/>
  <c r="AO16" i="28" s="1"/>
  <c r="AP16" i="28" s="1"/>
  <c r="AQ16" i="28" s="1"/>
  <c r="AR16" i="28" s="1"/>
  <c r="AS16" i="28" s="1"/>
  <c r="AT16" i="28" s="1"/>
  <c r="AU16" i="28" s="1"/>
  <c r="AV16" i="28" s="1"/>
  <c r="AW16" i="28" s="1"/>
  <c r="AX16" i="28" s="1"/>
  <c r="AY16" i="28" s="1"/>
  <c r="AZ16" i="28" s="1"/>
  <c r="BA16" i="28" s="1"/>
  <c r="W19" i="28"/>
  <c r="X19" i="28" s="1"/>
  <c r="Y19" i="28" s="1"/>
  <c r="Z19" i="28" s="1"/>
  <c r="AA19" i="28" s="1"/>
  <c r="AB19" i="28" s="1"/>
  <c r="AC19" i="28" s="1"/>
  <c r="AD19" i="28" s="1"/>
  <c r="AE19" i="28" s="1"/>
  <c r="AF19" i="28" s="1"/>
  <c r="AG19" i="28" s="1"/>
  <c r="AH19" i="28" s="1"/>
  <c r="AI19" i="28" s="1"/>
  <c r="AJ19" i="28" s="1"/>
  <c r="AK19" i="28" s="1"/>
  <c r="AL19" i="28" s="1"/>
  <c r="AM19" i="28" s="1"/>
  <c r="AN19" i="28" s="1"/>
  <c r="AO19" i="28" s="1"/>
  <c r="AP19" i="28" s="1"/>
  <c r="AQ19" i="28" s="1"/>
  <c r="AR19" i="28" s="1"/>
  <c r="AS19" i="28" s="1"/>
  <c r="AT19" i="28" s="1"/>
  <c r="AU19" i="28" s="1"/>
  <c r="AV19" i="28" s="1"/>
  <c r="AW19" i="28" s="1"/>
  <c r="AX19" i="28" s="1"/>
  <c r="AY19" i="28" s="1"/>
  <c r="AZ19" i="28" s="1"/>
  <c r="BA19" i="28" s="1"/>
  <c r="BB13" i="27"/>
  <c r="O13" i="27"/>
  <c r="P13" i="27" s="1"/>
  <c r="H13" i="27" s="1"/>
  <c r="I13" i="27" s="1"/>
  <c r="W10" i="27"/>
  <c r="X10" i="27" s="1"/>
  <c r="Y10" i="27" s="1"/>
  <c r="Z10" i="27" s="1"/>
  <c r="AA10" i="27" s="1"/>
  <c r="AB10" i="27" s="1"/>
  <c r="AC10" i="27" s="1"/>
  <c r="AD10" i="27" s="1"/>
  <c r="AE10" i="27" s="1"/>
  <c r="AF10" i="27" s="1"/>
  <c r="AG10" i="27" s="1"/>
  <c r="AH10" i="27" s="1"/>
  <c r="AI10" i="27" s="1"/>
  <c r="AJ10" i="27" s="1"/>
  <c r="AK10" i="27" s="1"/>
  <c r="AL10" i="27" s="1"/>
  <c r="AM10" i="27" s="1"/>
  <c r="AN10" i="27" s="1"/>
  <c r="AO10" i="27" s="1"/>
  <c r="AP10" i="27" s="1"/>
  <c r="AQ10" i="27" s="1"/>
  <c r="AR10" i="27" s="1"/>
  <c r="AS10" i="27" s="1"/>
  <c r="AT10" i="27" s="1"/>
  <c r="AU10" i="27" s="1"/>
  <c r="AV10" i="27" s="1"/>
  <c r="AW10" i="27" s="1"/>
  <c r="AX10" i="27" s="1"/>
  <c r="AY10" i="27" s="1"/>
  <c r="AZ10" i="27" s="1"/>
  <c r="BA10" i="27" s="1"/>
  <c r="W22" i="27"/>
  <c r="X22" i="27" s="1"/>
  <c r="Y22" i="27" s="1"/>
  <c r="Z22" i="27" s="1"/>
  <c r="AA22" i="27" s="1"/>
  <c r="AB22" i="27" s="1"/>
  <c r="AC22" i="27" s="1"/>
  <c r="AD22" i="27" s="1"/>
  <c r="AE22" i="27" s="1"/>
  <c r="AF22" i="27" s="1"/>
  <c r="AG22" i="27" s="1"/>
  <c r="AH22" i="27" s="1"/>
  <c r="AI22" i="27" s="1"/>
  <c r="AJ22" i="27" s="1"/>
  <c r="AK22" i="27" s="1"/>
  <c r="AL22" i="27" s="1"/>
  <c r="AM22" i="27" s="1"/>
  <c r="AN22" i="27" s="1"/>
  <c r="AO22" i="27" s="1"/>
  <c r="AP22" i="27" s="1"/>
  <c r="AQ22" i="27" s="1"/>
  <c r="AR22" i="27" s="1"/>
  <c r="AS22" i="27" s="1"/>
  <c r="AT22" i="27" s="1"/>
  <c r="AU22" i="27" s="1"/>
  <c r="AV22" i="27" s="1"/>
  <c r="AW22" i="27" s="1"/>
  <c r="AX22" i="27" s="1"/>
  <c r="AY22" i="27" s="1"/>
  <c r="AZ22" i="27" s="1"/>
  <c r="BA22" i="27" s="1"/>
  <c r="W12" i="27"/>
  <c r="X12" i="27" s="1"/>
  <c r="Y12" i="27" s="1"/>
  <c r="Z12" i="27" s="1"/>
  <c r="AA12" i="27" s="1"/>
  <c r="AB12" i="27" s="1"/>
  <c r="AC12" i="27" s="1"/>
  <c r="AD12" i="27" s="1"/>
  <c r="AE12" i="27" s="1"/>
  <c r="AF12" i="27" s="1"/>
  <c r="AG12" i="27" s="1"/>
  <c r="AH12" i="27" s="1"/>
  <c r="AI12" i="27" s="1"/>
  <c r="AJ12" i="27" s="1"/>
  <c r="AK12" i="27" s="1"/>
  <c r="AL12" i="27" s="1"/>
  <c r="AM12" i="27" s="1"/>
  <c r="AN12" i="27" s="1"/>
  <c r="AO12" i="27" s="1"/>
  <c r="AP12" i="27" s="1"/>
  <c r="AQ12" i="27" s="1"/>
  <c r="AR12" i="27" s="1"/>
  <c r="AS12" i="27" s="1"/>
  <c r="AT12" i="27" s="1"/>
  <c r="AU12" i="27" s="1"/>
  <c r="AV12" i="27" s="1"/>
  <c r="AW12" i="27" s="1"/>
  <c r="AX12" i="27" s="1"/>
  <c r="AY12" i="27" s="1"/>
  <c r="AZ12" i="27" s="1"/>
  <c r="BA12" i="27" s="1"/>
  <c r="W9" i="27"/>
  <c r="X9" i="27" s="1"/>
  <c r="Y9" i="27" s="1"/>
  <c r="Z9" i="27" s="1"/>
  <c r="AA9" i="27" s="1"/>
  <c r="AB9" i="27" s="1"/>
  <c r="AC9" i="27" s="1"/>
  <c r="AD9" i="27" s="1"/>
  <c r="AE9" i="27" s="1"/>
  <c r="AF9" i="27" s="1"/>
  <c r="AG9" i="27" s="1"/>
  <c r="AH9" i="27" s="1"/>
  <c r="AI9" i="27" s="1"/>
  <c r="AJ9" i="27" s="1"/>
  <c r="AK9" i="27" s="1"/>
  <c r="AL9" i="27" s="1"/>
  <c r="AM9" i="27" s="1"/>
  <c r="AN9" i="27" s="1"/>
  <c r="AO9" i="27" s="1"/>
  <c r="AP9" i="27" s="1"/>
  <c r="AQ9" i="27" s="1"/>
  <c r="AR9" i="27" s="1"/>
  <c r="AS9" i="27" s="1"/>
  <c r="AT9" i="27" s="1"/>
  <c r="AU9" i="27" s="1"/>
  <c r="AV9" i="27" s="1"/>
  <c r="AW9" i="27" s="1"/>
  <c r="AX9" i="27" s="1"/>
  <c r="AY9" i="27" s="1"/>
  <c r="AZ9" i="27" s="1"/>
  <c r="BA9" i="27" s="1"/>
  <c r="AA18" i="27"/>
  <c r="AB18" i="27" s="1"/>
  <c r="AC18" i="27" s="1"/>
  <c r="AD18" i="27" s="1"/>
  <c r="AE18" i="27" s="1"/>
  <c r="AF18" i="27" s="1"/>
  <c r="AG18" i="27" s="1"/>
  <c r="AH18" i="27" s="1"/>
  <c r="AI18" i="27" s="1"/>
  <c r="AJ18" i="27" s="1"/>
  <c r="AK18" i="27" s="1"/>
  <c r="AL18" i="27" s="1"/>
  <c r="AM18" i="27" s="1"/>
  <c r="AN18" i="27" s="1"/>
  <c r="AO18" i="27" s="1"/>
  <c r="AP18" i="27" s="1"/>
  <c r="AQ18" i="27" s="1"/>
  <c r="AR18" i="27" s="1"/>
  <c r="AS18" i="27" s="1"/>
  <c r="AT18" i="27" s="1"/>
  <c r="AU18" i="27" s="1"/>
  <c r="AV18" i="27" s="1"/>
  <c r="AW18" i="27" s="1"/>
  <c r="AX18" i="27" s="1"/>
  <c r="AY18" i="27" s="1"/>
  <c r="AZ18" i="27" s="1"/>
  <c r="BA18" i="27" s="1"/>
  <c r="W14" i="27"/>
  <c r="X14" i="27" s="1"/>
  <c r="Y14" i="27" s="1"/>
  <c r="Z14" i="27" s="1"/>
  <c r="AA14" i="27" s="1"/>
  <c r="AB14" i="27" s="1"/>
  <c r="AC14" i="27" s="1"/>
  <c r="AD14" i="27" s="1"/>
  <c r="AE14" i="27" s="1"/>
  <c r="AF14" i="27" s="1"/>
  <c r="AG14" i="27" s="1"/>
  <c r="AH14" i="27" s="1"/>
  <c r="AI14" i="27" s="1"/>
  <c r="AJ14" i="27" s="1"/>
  <c r="AK14" i="27" s="1"/>
  <c r="AL14" i="27" s="1"/>
  <c r="AM14" i="27" s="1"/>
  <c r="AN14" i="27" s="1"/>
  <c r="AO14" i="27" s="1"/>
  <c r="AP14" i="27" s="1"/>
  <c r="AQ14" i="27" s="1"/>
  <c r="AR14" i="27" s="1"/>
  <c r="AS14" i="27" s="1"/>
  <c r="AT14" i="27" s="1"/>
  <c r="AU14" i="27" s="1"/>
  <c r="AV14" i="27" s="1"/>
  <c r="AW14" i="27" s="1"/>
  <c r="AX14" i="27" s="1"/>
  <c r="AY14" i="27" s="1"/>
  <c r="AZ14" i="27" s="1"/>
  <c r="BA14" i="27" s="1"/>
  <c r="AE16" i="27"/>
  <c r="AF16" i="27" s="1"/>
  <c r="AG16" i="27" s="1"/>
  <c r="AH16" i="27" s="1"/>
  <c r="AI16" i="27" s="1"/>
  <c r="AJ16" i="27" s="1"/>
  <c r="AK16" i="27" s="1"/>
  <c r="AL16" i="27" s="1"/>
  <c r="AM16" i="27" s="1"/>
  <c r="AN16" i="27" s="1"/>
  <c r="AO16" i="27" s="1"/>
  <c r="AP16" i="27" s="1"/>
  <c r="AQ16" i="27" s="1"/>
  <c r="AR16" i="27" s="1"/>
  <c r="AS16" i="27" s="1"/>
  <c r="AT16" i="27" s="1"/>
  <c r="AU16" i="27" s="1"/>
  <c r="AV16" i="27" s="1"/>
  <c r="AW16" i="27" s="1"/>
  <c r="AX16" i="27" s="1"/>
  <c r="AY16" i="27" s="1"/>
  <c r="AZ16" i="27" s="1"/>
  <c r="BA16" i="27" s="1"/>
  <c r="W15" i="27"/>
  <c r="X15" i="27" s="1"/>
  <c r="Y15" i="27" s="1"/>
  <c r="Z15" i="27" s="1"/>
  <c r="AA15" i="27" s="1"/>
  <c r="AB15" i="27" s="1"/>
  <c r="AC15" i="27" s="1"/>
  <c r="AD15" i="27" s="1"/>
  <c r="AE15" i="27" s="1"/>
  <c r="AF15" i="27" s="1"/>
  <c r="AG15" i="27" s="1"/>
  <c r="AH15" i="27" s="1"/>
  <c r="AI15" i="27" s="1"/>
  <c r="AJ15" i="27" s="1"/>
  <c r="AK15" i="27" s="1"/>
  <c r="AL15" i="27" s="1"/>
  <c r="AM15" i="27" s="1"/>
  <c r="AN15" i="27" s="1"/>
  <c r="AO15" i="27" s="1"/>
  <c r="AP15" i="27" s="1"/>
  <c r="AQ15" i="27" s="1"/>
  <c r="AR15" i="27" s="1"/>
  <c r="AS15" i="27" s="1"/>
  <c r="AT15" i="27" s="1"/>
  <c r="AU15" i="27" s="1"/>
  <c r="AV15" i="27" s="1"/>
  <c r="AW15" i="27" s="1"/>
  <c r="AX15" i="27" s="1"/>
  <c r="AY15" i="27" s="1"/>
  <c r="AZ15" i="27" s="1"/>
  <c r="BA15" i="27" s="1"/>
  <c r="W17" i="27"/>
  <c r="X17" i="27" s="1"/>
  <c r="Y17" i="27" s="1"/>
  <c r="Z17" i="27" s="1"/>
  <c r="AA17" i="27" s="1"/>
  <c r="AB17" i="27" s="1"/>
  <c r="AC17" i="27" s="1"/>
  <c r="AD17" i="27" s="1"/>
  <c r="AE17" i="27" s="1"/>
  <c r="AF17" i="27" s="1"/>
  <c r="AG17" i="27" s="1"/>
  <c r="AH17" i="27" s="1"/>
  <c r="AI17" i="27" s="1"/>
  <c r="AJ17" i="27" s="1"/>
  <c r="AK17" i="27" s="1"/>
  <c r="AL17" i="27" s="1"/>
  <c r="AM17" i="27" s="1"/>
  <c r="AN17" i="27" s="1"/>
  <c r="AO17" i="27" s="1"/>
  <c r="AP17" i="27" s="1"/>
  <c r="AQ17" i="27" s="1"/>
  <c r="AR17" i="27" s="1"/>
  <c r="AS17" i="27" s="1"/>
  <c r="AT17" i="27" s="1"/>
  <c r="AU17" i="27" s="1"/>
  <c r="AV17" i="27" s="1"/>
  <c r="AW17" i="27" s="1"/>
  <c r="AX17" i="27" s="1"/>
  <c r="AY17" i="27" s="1"/>
  <c r="AZ17" i="27" s="1"/>
  <c r="BA17" i="27" s="1"/>
  <c r="W19" i="27"/>
  <c r="X19" i="27" s="1"/>
  <c r="Y19" i="27" s="1"/>
  <c r="Z19" i="27" s="1"/>
  <c r="AA19" i="27" s="1"/>
  <c r="AB19" i="27" s="1"/>
  <c r="AC19" i="27" s="1"/>
  <c r="AD19" i="27" s="1"/>
  <c r="AE19" i="27" s="1"/>
  <c r="AF19" i="27" s="1"/>
  <c r="AG19" i="27" s="1"/>
  <c r="AH19" i="27" s="1"/>
  <c r="AI19" i="27" s="1"/>
  <c r="AJ19" i="27" s="1"/>
  <c r="AK19" i="27" s="1"/>
  <c r="AL19" i="27" s="1"/>
  <c r="AM19" i="27" s="1"/>
  <c r="AN19" i="27" s="1"/>
  <c r="AO19" i="27" s="1"/>
  <c r="AP19" i="27" s="1"/>
  <c r="AQ19" i="27" s="1"/>
  <c r="AR19" i="27" s="1"/>
  <c r="AS19" i="27" s="1"/>
  <c r="AT19" i="27" s="1"/>
  <c r="AU19" i="27" s="1"/>
  <c r="AV19" i="27" s="1"/>
  <c r="AW19" i="27" s="1"/>
  <c r="AX19" i="27" s="1"/>
  <c r="AY19" i="27" s="1"/>
  <c r="AZ19" i="27" s="1"/>
  <c r="BA19" i="27" s="1"/>
  <c r="AK21" i="27"/>
  <c r="AL21" i="27" s="1"/>
  <c r="AM21" i="27" s="1"/>
  <c r="AN21" i="27" s="1"/>
  <c r="AO21" i="27" s="1"/>
  <c r="AP21" i="27" s="1"/>
  <c r="AQ21" i="27" s="1"/>
  <c r="AR21" i="27" s="1"/>
  <c r="AS21" i="27" s="1"/>
  <c r="AT21" i="27" s="1"/>
  <c r="AU21" i="27" s="1"/>
  <c r="AV21" i="27" s="1"/>
  <c r="AW21" i="27" s="1"/>
  <c r="AX21" i="27" s="1"/>
  <c r="AY21" i="27" s="1"/>
  <c r="AZ21" i="27" s="1"/>
  <c r="BA21" i="27" s="1"/>
  <c r="W20" i="27"/>
  <c r="X20" i="27" s="1"/>
  <c r="Y20" i="27"/>
  <c r="Z20" i="27" s="1"/>
  <c r="AA20" i="27" s="1"/>
  <c r="AB20" i="27" s="1"/>
  <c r="AC20" i="27" s="1"/>
  <c r="AD20" i="27" s="1"/>
  <c r="AE20" i="27" s="1"/>
  <c r="AF20" i="27" s="1"/>
  <c r="AG20" i="27" s="1"/>
  <c r="AH20" i="27" s="1"/>
  <c r="AI20" i="27" s="1"/>
  <c r="AJ20" i="27" s="1"/>
  <c r="AK20" i="27" s="1"/>
  <c r="AL20" i="27" s="1"/>
  <c r="AM20" i="27" s="1"/>
  <c r="AN20" i="27" s="1"/>
  <c r="AO20" i="27" s="1"/>
  <c r="AP20" i="27" s="1"/>
  <c r="AQ20" i="27" s="1"/>
  <c r="AR20" i="27" s="1"/>
  <c r="AS20" i="27" s="1"/>
  <c r="AT20" i="27" s="1"/>
  <c r="AU20" i="27" s="1"/>
  <c r="AV20" i="27" s="1"/>
  <c r="AW20" i="27" s="1"/>
  <c r="AX20" i="27" s="1"/>
  <c r="AY20" i="27" s="1"/>
  <c r="AZ20" i="27" s="1"/>
  <c r="BA20" i="27" s="1"/>
  <c r="W11" i="27"/>
  <c r="X11" i="27" s="1"/>
  <c r="Y11" i="27" s="1"/>
  <c r="Z11" i="27" s="1"/>
  <c r="AA11" i="27" s="1"/>
  <c r="AB11" i="27" s="1"/>
  <c r="AC11" i="27" s="1"/>
  <c r="AD11" i="27" s="1"/>
  <c r="AE11" i="27" s="1"/>
  <c r="AF11" i="27" s="1"/>
  <c r="AG11" i="27" s="1"/>
  <c r="AH11" i="27" s="1"/>
  <c r="AI11" i="27" s="1"/>
  <c r="AJ11" i="27" s="1"/>
  <c r="AK11" i="27" s="1"/>
  <c r="AL11" i="27" s="1"/>
  <c r="AM11" i="27" s="1"/>
  <c r="AN11" i="27" s="1"/>
  <c r="AO11" i="27" s="1"/>
  <c r="AP11" i="27" s="1"/>
  <c r="AQ11" i="27" s="1"/>
  <c r="AR11" i="27" s="1"/>
  <c r="AS11" i="27" s="1"/>
  <c r="AT11" i="27" s="1"/>
  <c r="AU11" i="27" s="1"/>
  <c r="AV11" i="27" s="1"/>
  <c r="AW11" i="27" s="1"/>
  <c r="AX11" i="27" s="1"/>
  <c r="AY11" i="27" s="1"/>
  <c r="AZ11" i="27" s="1"/>
  <c r="BA11" i="27" s="1"/>
  <c r="G22" i="26"/>
  <c r="T20" i="26"/>
  <c r="R13" i="26"/>
  <c r="W13" i="26" s="1"/>
  <c r="X13" i="26" s="1"/>
  <c r="Y13" i="26" s="1"/>
  <c r="Z13" i="26" s="1"/>
  <c r="AA13" i="26" s="1"/>
  <c r="AB13" i="26" s="1"/>
  <c r="AC13" i="26" s="1"/>
  <c r="AD13" i="26" s="1"/>
  <c r="AE13" i="26" s="1"/>
  <c r="AF13" i="26" s="1"/>
  <c r="AG13" i="26" s="1"/>
  <c r="AH13" i="26" s="1"/>
  <c r="AI13" i="26" s="1"/>
  <c r="AJ13" i="26" s="1"/>
  <c r="AK13" i="26" s="1"/>
  <c r="AL13" i="26" s="1"/>
  <c r="AM13" i="26" s="1"/>
  <c r="AN13" i="26" s="1"/>
  <c r="AO13" i="26" s="1"/>
  <c r="AP13" i="26" s="1"/>
  <c r="AQ13" i="26" s="1"/>
  <c r="AR13" i="26" s="1"/>
  <c r="AS13" i="26" s="1"/>
  <c r="AT13" i="26" s="1"/>
  <c r="AU13" i="26" s="1"/>
  <c r="AV13" i="26" s="1"/>
  <c r="AW13" i="26" s="1"/>
  <c r="AX13" i="26" s="1"/>
  <c r="AY13" i="26" s="1"/>
  <c r="AZ13" i="26" s="1"/>
  <c r="BA13" i="26" s="1"/>
  <c r="R22" i="26"/>
  <c r="S13" i="26"/>
  <c r="G20" i="26"/>
  <c r="S9" i="26"/>
  <c r="G9" i="26"/>
  <c r="G14" i="26"/>
  <c r="T10" i="26"/>
  <c r="S12" i="26"/>
  <c r="T12" i="26"/>
  <c r="S19" i="26"/>
  <c r="R19" i="26"/>
  <c r="T19" i="26"/>
  <c r="R9" i="26"/>
  <c r="G10" i="26"/>
  <c r="R11" i="26"/>
  <c r="G12" i="26"/>
  <c r="S15" i="26"/>
  <c r="R15" i="26"/>
  <c r="T15" i="26"/>
  <c r="S11" i="26"/>
  <c r="S14" i="26"/>
  <c r="T14" i="26"/>
  <c r="G16" i="26"/>
  <c r="S16" i="26"/>
  <c r="R16" i="26"/>
  <c r="S17" i="26"/>
  <c r="R17" i="26"/>
  <c r="G18" i="26"/>
  <c r="T18" i="26"/>
  <c r="W18" i="26" s="1"/>
  <c r="X18" i="26" s="1"/>
  <c r="G11" i="26"/>
  <c r="G13" i="26"/>
  <c r="R20" i="26"/>
  <c r="G15" i="26"/>
  <c r="G17" i="26"/>
  <c r="G19" i="26"/>
  <c r="S21" i="26"/>
  <c r="G21" i="26"/>
  <c r="T21" i="26"/>
  <c r="S22" i="26"/>
  <c r="F9" i="24"/>
  <c r="BB9" i="28" l="1"/>
  <c r="W22" i="26"/>
  <c r="X22" i="26" s="1"/>
  <c r="Y22" i="26" s="1"/>
  <c r="Z22" i="26" s="1"/>
  <c r="AA22" i="26" s="1"/>
  <c r="AB22" i="26" s="1"/>
  <c r="AC22" i="26" s="1"/>
  <c r="AD22" i="26" s="1"/>
  <c r="AE22" i="26" s="1"/>
  <c r="AF22" i="26" s="1"/>
  <c r="AG22" i="26" s="1"/>
  <c r="AH22" i="26" s="1"/>
  <c r="BB13" i="28"/>
  <c r="BB10" i="29"/>
  <c r="O10" i="29"/>
  <c r="P10" i="29" s="1"/>
  <c r="H10" i="29" s="1"/>
  <c r="I10" i="29" s="1"/>
  <c r="O9" i="29"/>
  <c r="P9" i="29" s="1"/>
  <c r="H9" i="29" s="1"/>
  <c r="I9" i="29" s="1"/>
  <c r="BB9" i="29"/>
  <c r="BB21" i="29"/>
  <c r="O21" i="29"/>
  <c r="P21" i="29" s="1"/>
  <c r="H21" i="29" s="1"/>
  <c r="I21" i="29" s="1"/>
  <c r="BB20" i="29"/>
  <c r="O20" i="29"/>
  <c r="P20" i="29" s="1"/>
  <c r="H20" i="29" s="1"/>
  <c r="I20" i="29" s="1"/>
  <c r="BB17" i="29"/>
  <c r="O17" i="29"/>
  <c r="P17" i="29" s="1"/>
  <c r="H17" i="29" s="1"/>
  <c r="I17" i="29" s="1"/>
  <c r="BB22" i="29"/>
  <c r="O22" i="29"/>
  <c r="P22" i="29" s="1"/>
  <c r="H22" i="29" s="1"/>
  <c r="I22" i="29" s="1"/>
  <c r="BB11" i="29"/>
  <c r="O11" i="29"/>
  <c r="P11" i="29" s="1"/>
  <c r="H11" i="29" s="1"/>
  <c r="I11" i="29" s="1"/>
  <c r="BB13" i="29"/>
  <c r="O13" i="29"/>
  <c r="P13" i="29" s="1"/>
  <c r="H13" i="29" s="1"/>
  <c r="I13" i="29" s="1"/>
  <c r="BB19" i="29"/>
  <c r="O19" i="29"/>
  <c r="P19" i="29" s="1"/>
  <c r="H19" i="29" s="1"/>
  <c r="I19" i="29" s="1"/>
  <c r="O16" i="29"/>
  <c r="P16" i="29" s="1"/>
  <c r="H16" i="29" s="1"/>
  <c r="I16" i="29" s="1"/>
  <c r="BB16" i="29"/>
  <c r="O18" i="29"/>
  <c r="P18" i="29" s="1"/>
  <c r="H18" i="29" s="1"/>
  <c r="I18" i="29" s="1"/>
  <c r="BB18" i="29"/>
  <c r="BB15" i="29"/>
  <c r="O15" i="29"/>
  <c r="P15" i="29" s="1"/>
  <c r="H15" i="29" s="1"/>
  <c r="I15" i="29" s="1"/>
  <c r="BB16" i="28"/>
  <c r="O16" i="28"/>
  <c r="P16" i="28" s="1"/>
  <c r="H16" i="28" s="1"/>
  <c r="I16" i="28" s="1"/>
  <c r="BB18" i="28"/>
  <c r="O18" i="28"/>
  <c r="P18" i="28" s="1"/>
  <c r="H18" i="28" s="1"/>
  <c r="I18" i="28" s="1"/>
  <c r="BB21" i="28"/>
  <c r="O21" i="28"/>
  <c r="P21" i="28" s="1"/>
  <c r="H21" i="28" s="1"/>
  <c r="I21" i="28" s="1"/>
  <c r="BB15" i="28"/>
  <c r="O15" i="28"/>
  <c r="P15" i="28" s="1"/>
  <c r="H15" i="28" s="1"/>
  <c r="I15" i="28" s="1"/>
  <c r="BB20" i="28"/>
  <c r="O20" i="28"/>
  <c r="P20" i="28" s="1"/>
  <c r="H20" i="28" s="1"/>
  <c r="I20" i="28" s="1"/>
  <c r="BB19" i="28"/>
  <c r="O19" i="28"/>
  <c r="P19" i="28" s="1"/>
  <c r="H19" i="28" s="1"/>
  <c r="I19" i="28" s="1"/>
  <c r="BB17" i="28"/>
  <c r="O17" i="28"/>
  <c r="P17" i="28" s="1"/>
  <c r="H17" i="28" s="1"/>
  <c r="I17" i="28" s="1"/>
  <c r="BB22" i="28"/>
  <c r="O22" i="28"/>
  <c r="P22" i="28" s="1"/>
  <c r="H22" i="28" s="1"/>
  <c r="I22" i="28" s="1"/>
  <c r="O15" i="27"/>
  <c r="P15" i="27" s="1"/>
  <c r="H15" i="27" s="1"/>
  <c r="I15" i="27" s="1"/>
  <c r="BB15" i="27"/>
  <c r="O12" i="27"/>
  <c r="P12" i="27" s="1"/>
  <c r="H12" i="27" s="1"/>
  <c r="I12" i="27" s="1"/>
  <c r="BB12" i="27"/>
  <c r="BB18" i="27"/>
  <c r="O18" i="27"/>
  <c r="P18" i="27" s="1"/>
  <c r="H18" i="27" s="1"/>
  <c r="I18" i="27" s="1"/>
  <c r="BB21" i="27"/>
  <c r="O21" i="27"/>
  <c r="P21" i="27" s="1"/>
  <c r="H21" i="27" s="1"/>
  <c r="I21" i="27" s="1"/>
  <c r="BB10" i="27"/>
  <c r="O10" i="27"/>
  <c r="P10" i="27" s="1"/>
  <c r="H10" i="27" s="1"/>
  <c r="I10" i="27" s="1"/>
  <c r="BB16" i="27"/>
  <c r="O16" i="27"/>
  <c r="P16" i="27" s="1"/>
  <c r="H16" i="27" s="1"/>
  <c r="I16" i="27" s="1"/>
  <c r="BB14" i="27"/>
  <c r="O14" i="27"/>
  <c r="P14" i="27" s="1"/>
  <c r="H14" i="27" s="1"/>
  <c r="I14" i="27" s="1"/>
  <c r="BB11" i="27"/>
  <c r="O11" i="27"/>
  <c r="P11" i="27" s="1"/>
  <c r="H11" i="27" s="1"/>
  <c r="I11" i="27" s="1"/>
  <c r="BB20" i="27"/>
  <c r="O20" i="27"/>
  <c r="P20" i="27" s="1"/>
  <c r="H20" i="27" s="1"/>
  <c r="I20" i="27" s="1"/>
  <c r="BB19" i="27"/>
  <c r="O19" i="27"/>
  <c r="P19" i="27" s="1"/>
  <c r="H19" i="27" s="1"/>
  <c r="I19" i="27" s="1"/>
  <c r="O17" i="27"/>
  <c r="P17" i="27" s="1"/>
  <c r="H17" i="27" s="1"/>
  <c r="I17" i="27" s="1"/>
  <c r="BB17" i="27"/>
  <c r="BB9" i="27"/>
  <c r="O9" i="27"/>
  <c r="P9" i="27" s="1"/>
  <c r="H9" i="27" s="1"/>
  <c r="I9" i="27" s="1"/>
  <c r="BB22" i="27"/>
  <c r="O22" i="27"/>
  <c r="P22" i="27" s="1"/>
  <c r="H22" i="27" s="1"/>
  <c r="I22" i="27" s="1"/>
  <c r="Y18" i="26"/>
  <c r="Z18" i="26" s="1"/>
  <c r="O13" i="26"/>
  <c r="P13" i="26" s="1"/>
  <c r="H13" i="26" s="1"/>
  <c r="I13" i="26" s="1"/>
  <c r="BB13" i="26"/>
  <c r="W15" i="26"/>
  <c r="X15" i="26" s="1"/>
  <c r="Y15" i="26" s="1"/>
  <c r="Z15" i="26" s="1"/>
  <c r="AA15" i="26" s="1"/>
  <c r="AB15" i="26" s="1"/>
  <c r="AC15" i="26" s="1"/>
  <c r="AD15" i="26" s="1"/>
  <c r="AE15" i="26" s="1"/>
  <c r="AF15" i="26" s="1"/>
  <c r="AG15" i="26" s="1"/>
  <c r="AH15" i="26" s="1"/>
  <c r="AI15" i="26" s="1"/>
  <c r="AJ15" i="26" s="1"/>
  <c r="AK15" i="26" s="1"/>
  <c r="AL15" i="26" s="1"/>
  <c r="AM15" i="26" s="1"/>
  <c r="AN15" i="26" s="1"/>
  <c r="AO15" i="26" s="1"/>
  <c r="AP15" i="26" s="1"/>
  <c r="AQ15" i="26" s="1"/>
  <c r="AR15" i="26" s="1"/>
  <c r="AS15" i="26" s="1"/>
  <c r="AT15" i="26" s="1"/>
  <c r="AU15" i="26" s="1"/>
  <c r="AV15" i="26" s="1"/>
  <c r="AW15" i="26" s="1"/>
  <c r="AX15" i="26" s="1"/>
  <c r="AY15" i="26" s="1"/>
  <c r="AZ15" i="26" s="1"/>
  <c r="BA15" i="26" s="1"/>
  <c r="W21" i="26"/>
  <c r="X21" i="26" s="1"/>
  <c r="Y21" i="26" s="1"/>
  <c r="Z21" i="26" s="1"/>
  <c r="AA21" i="26" s="1"/>
  <c r="AB21" i="26" s="1"/>
  <c r="AC21" i="26" s="1"/>
  <c r="AD21" i="26" s="1"/>
  <c r="AE21" i="26" s="1"/>
  <c r="AF21" i="26" s="1"/>
  <c r="AG21" i="26" s="1"/>
  <c r="AH21" i="26" s="1"/>
  <c r="AI21" i="26" s="1"/>
  <c r="AJ21" i="26" s="1"/>
  <c r="AK21" i="26" s="1"/>
  <c r="AL21" i="26" s="1"/>
  <c r="AM21" i="26" s="1"/>
  <c r="AN21" i="26" s="1"/>
  <c r="AO21" i="26" s="1"/>
  <c r="AP21" i="26" s="1"/>
  <c r="AQ21" i="26" s="1"/>
  <c r="AR21" i="26" s="1"/>
  <c r="AS21" i="26" s="1"/>
  <c r="AT21" i="26" s="1"/>
  <c r="AU21" i="26" s="1"/>
  <c r="AV21" i="26" s="1"/>
  <c r="AW21" i="26" s="1"/>
  <c r="AX21" i="26" s="1"/>
  <c r="AY21" i="26" s="1"/>
  <c r="AZ21" i="26" s="1"/>
  <c r="BA21" i="26" s="1"/>
  <c r="W16" i="26"/>
  <c r="X16" i="26" s="1"/>
  <c r="Y16" i="26" s="1"/>
  <c r="Z16" i="26" s="1"/>
  <c r="AA16" i="26" s="1"/>
  <c r="AB16" i="26" s="1"/>
  <c r="AC16" i="26" s="1"/>
  <c r="AD16" i="26" s="1"/>
  <c r="AE16" i="26" s="1"/>
  <c r="AF16" i="26" s="1"/>
  <c r="AG16" i="26" s="1"/>
  <c r="AH16" i="26" s="1"/>
  <c r="AI16" i="26" s="1"/>
  <c r="AJ16" i="26" s="1"/>
  <c r="AK16" i="26" s="1"/>
  <c r="AL16" i="26" s="1"/>
  <c r="AM16" i="26" s="1"/>
  <c r="AN16" i="26" s="1"/>
  <c r="AO16" i="26" s="1"/>
  <c r="AP16" i="26" s="1"/>
  <c r="AQ16" i="26" s="1"/>
  <c r="AR16" i="26" s="1"/>
  <c r="AS16" i="26" s="1"/>
  <c r="AT16" i="26" s="1"/>
  <c r="AU16" i="26" s="1"/>
  <c r="AV16" i="26" s="1"/>
  <c r="AW16" i="26" s="1"/>
  <c r="AX16" i="26" s="1"/>
  <c r="AY16" i="26" s="1"/>
  <c r="AZ16" i="26" s="1"/>
  <c r="BA16" i="26" s="1"/>
  <c r="W11" i="26"/>
  <c r="X11" i="26" s="1"/>
  <c r="Y11" i="26" s="1"/>
  <c r="Z11" i="26" s="1"/>
  <c r="AA11" i="26" s="1"/>
  <c r="AB11" i="26" s="1"/>
  <c r="AC11" i="26" s="1"/>
  <c r="AD11" i="26" s="1"/>
  <c r="AE11" i="26" s="1"/>
  <c r="AF11" i="26" s="1"/>
  <c r="AG11" i="26" s="1"/>
  <c r="AH11" i="26" s="1"/>
  <c r="AI11" i="26" s="1"/>
  <c r="AJ11" i="26" s="1"/>
  <c r="AK11" i="26" s="1"/>
  <c r="AL11" i="26" s="1"/>
  <c r="AM11" i="26" s="1"/>
  <c r="AN11" i="26" s="1"/>
  <c r="AO11" i="26" s="1"/>
  <c r="AP11" i="26" s="1"/>
  <c r="AQ11" i="26" s="1"/>
  <c r="AR11" i="26" s="1"/>
  <c r="AS11" i="26" s="1"/>
  <c r="AT11" i="26" s="1"/>
  <c r="AU11" i="26" s="1"/>
  <c r="AV11" i="26" s="1"/>
  <c r="AW11" i="26" s="1"/>
  <c r="AX11" i="26" s="1"/>
  <c r="AY11" i="26" s="1"/>
  <c r="AZ11" i="26" s="1"/>
  <c r="BA11" i="26" s="1"/>
  <c r="W9" i="26"/>
  <c r="X9" i="26" s="1"/>
  <c r="Y9" i="26" s="1"/>
  <c r="Z9" i="26" s="1"/>
  <c r="AA9" i="26" s="1"/>
  <c r="AB9" i="26" s="1"/>
  <c r="AC9" i="26" s="1"/>
  <c r="AD9" i="26" s="1"/>
  <c r="AE9" i="26" s="1"/>
  <c r="AF9" i="26" s="1"/>
  <c r="AG9" i="26" s="1"/>
  <c r="AH9" i="26" s="1"/>
  <c r="AI9" i="26" s="1"/>
  <c r="AJ9" i="26" s="1"/>
  <c r="AK9" i="26" s="1"/>
  <c r="AL9" i="26" s="1"/>
  <c r="AM9" i="26" s="1"/>
  <c r="AN9" i="26" s="1"/>
  <c r="AO9" i="26" s="1"/>
  <c r="AP9" i="26" s="1"/>
  <c r="AQ9" i="26" s="1"/>
  <c r="AR9" i="26" s="1"/>
  <c r="AS9" i="26" s="1"/>
  <c r="AT9" i="26" s="1"/>
  <c r="AU9" i="26" s="1"/>
  <c r="AV9" i="26" s="1"/>
  <c r="AW9" i="26" s="1"/>
  <c r="AX9" i="26" s="1"/>
  <c r="AY9" i="26" s="1"/>
  <c r="AZ9" i="26" s="1"/>
  <c r="BA9" i="26" s="1"/>
  <c r="W20" i="26"/>
  <c r="X20" i="26" s="1"/>
  <c r="Y20" i="26" s="1"/>
  <c r="Z20" i="26" s="1"/>
  <c r="AA20" i="26" s="1"/>
  <c r="AB20" i="26" s="1"/>
  <c r="AC20" i="26" s="1"/>
  <c r="AD20" i="26" s="1"/>
  <c r="AE20" i="26" s="1"/>
  <c r="AF20" i="26" s="1"/>
  <c r="AG20" i="26" s="1"/>
  <c r="AH20" i="26" s="1"/>
  <c r="AI20" i="26" s="1"/>
  <c r="AJ20" i="26" s="1"/>
  <c r="AK20" i="26" s="1"/>
  <c r="AL20" i="26" s="1"/>
  <c r="AM20" i="26" s="1"/>
  <c r="AN20" i="26" s="1"/>
  <c r="AO20" i="26" s="1"/>
  <c r="AP20" i="26" s="1"/>
  <c r="AQ20" i="26" s="1"/>
  <c r="AR20" i="26" s="1"/>
  <c r="AS20" i="26" s="1"/>
  <c r="AT20" i="26" s="1"/>
  <c r="AU20" i="26" s="1"/>
  <c r="AV20" i="26" s="1"/>
  <c r="AW20" i="26" s="1"/>
  <c r="AX20" i="26" s="1"/>
  <c r="AY20" i="26" s="1"/>
  <c r="AZ20" i="26" s="1"/>
  <c r="BA20" i="26" s="1"/>
  <c r="AA18" i="26"/>
  <c r="AB18" i="26" s="1"/>
  <c r="AC18" i="26" s="1"/>
  <c r="AD18" i="26" s="1"/>
  <c r="AE18" i="26" s="1"/>
  <c r="AF18" i="26" s="1"/>
  <c r="AG18" i="26" s="1"/>
  <c r="AH18" i="26" s="1"/>
  <c r="AI18" i="26" s="1"/>
  <c r="AJ18" i="26" s="1"/>
  <c r="AK18" i="26" s="1"/>
  <c r="AL18" i="26" s="1"/>
  <c r="AM18" i="26" s="1"/>
  <c r="AN18" i="26" s="1"/>
  <c r="AO18" i="26" s="1"/>
  <c r="AP18" i="26" s="1"/>
  <c r="AQ18" i="26" s="1"/>
  <c r="AR18" i="26" s="1"/>
  <c r="AS18" i="26" s="1"/>
  <c r="AT18" i="26" s="1"/>
  <c r="AU18" i="26" s="1"/>
  <c r="AV18" i="26" s="1"/>
  <c r="AW18" i="26" s="1"/>
  <c r="AX18" i="26" s="1"/>
  <c r="AY18" i="26" s="1"/>
  <c r="AZ18" i="26" s="1"/>
  <c r="BA18" i="26" s="1"/>
  <c r="W12" i="26"/>
  <c r="X12" i="26" s="1"/>
  <c r="Y12" i="26" s="1"/>
  <c r="Z12" i="26" s="1"/>
  <c r="AA12" i="26" s="1"/>
  <c r="AB12" i="26" s="1"/>
  <c r="AC12" i="26" s="1"/>
  <c r="AD12" i="26" s="1"/>
  <c r="AE12" i="26" s="1"/>
  <c r="AF12" i="26" s="1"/>
  <c r="AG12" i="26" s="1"/>
  <c r="AH12" i="26" s="1"/>
  <c r="AI12" i="26" s="1"/>
  <c r="AJ12" i="26" s="1"/>
  <c r="AK12" i="26" s="1"/>
  <c r="AL12" i="26" s="1"/>
  <c r="AM12" i="26" s="1"/>
  <c r="AN12" i="26" s="1"/>
  <c r="AO12" i="26" s="1"/>
  <c r="AP12" i="26" s="1"/>
  <c r="AQ12" i="26" s="1"/>
  <c r="AR12" i="26" s="1"/>
  <c r="AS12" i="26" s="1"/>
  <c r="AT12" i="26" s="1"/>
  <c r="AU12" i="26" s="1"/>
  <c r="AV12" i="26" s="1"/>
  <c r="AW12" i="26" s="1"/>
  <c r="AX12" i="26" s="1"/>
  <c r="AY12" i="26" s="1"/>
  <c r="AZ12" i="26" s="1"/>
  <c r="BA12" i="26" s="1"/>
  <c r="W14" i="26"/>
  <c r="X14" i="26" s="1"/>
  <c r="Y14" i="26" s="1"/>
  <c r="Z14" i="26" s="1"/>
  <c r="AA14" i="26" s="1"/>
  <c r="AB14" i="26" s="1"/>
  <c r="AC14" i="26" s="1"/>
  <c r="AD14" i="26" s="1"/>
  <c r="AE14" i="26" s="1"/>
  <c r="AF14" i="26" s="1"/>
  <c r="AG14" i="26" s="1"/>
  <c r="AH14" i="26" s="1"/>
  <c r="AI14" i="26" s="1"/>
  <c r="AJ14" i="26" s="1"/>
  <c r="AK14" i="26" s="1"/>
  <c r="AL14" i="26" s="1"/>
  <c r="AM14" i="26" s="1"/>
  <c r="AN14" i="26" s="1"/>
  <c r="AO14" i="26" s="1"/>
  <c r="AP14" i="26" s="1"/>
  <c r="AQ14" i="26" s="1"/>
  <c r="AR14" i="26" s="1"/>
  <c r="AS14" i="26" s="1"/>
  <c r="AT14" i="26" s="1"/>
  <c r="AU14" i="26" s="1"/>
  <c r="AV14" i="26" s="1"/>
  <c r="AW14" i="26" s="1"/>
  <c r="AX14" i="26" s="1"/>
  <c r="AY14" i="26" s="1"/>
  <c r="AZ14" i="26" s="1"/>
  <c r="BA14" i="26" s="1"/>
  <c r="AI22" i="26"/>
  <c r="AJ22" i="26" s="1"/>
  <c r="AK22" i="26" s="1"/>
  <c r="AL22" i="26" s="1"/>
  <c r="AM22" i="26" s="1"/>
  <c r="AN22" i="26" s="1"/>
  <c r="AO22" i="26" s="1"/>
  <c r="AP22" i="26" s="1"/>
  <c r="AQ22" i="26" s="1"/>
  <c r="AR22" i="26" s="1"/>
  <c r="AS22" i="26" s="1"/>
  <c r="AT22" i="26" s="1"/>
  <c r="AU22" i="26" s="1"/>
  <c r="AV22" i="26" s="1"/>
  <c r="AW22" i="26" s="1"/>
  <c r="AX22" i="26" s="1"/>
  <c r="AY22" i="26" s="1"/>
  <c r="AZ22" i="26" s="1"/>
  <c r="BA22" i="26" s="1"/>
  <c r="W17" i="26"/>
  <c r="X17" i="26" s="1"/>
  <c r="Y17" i="26" s="1"/>
  <c r="Z17" i="26" s="1"/>
  <c r="AA17" i="26" s="1"/>
  <c r="AB17" i="26" s="1"/>
  <c r="AC17" i="26" s="1"/>
  <c r="AD17" i="26" s="1"/>
  <c r="AE17" i="26" s="1"/>
  <c r="AF17" i="26" s="1"/>
  <c r="AG17" i="26" s="1"/>
  <c r="AH17" i="26" s="1"/>
  <c r="AI17" i="26" s="1"/>
  <c r="AJ17" i="26" s="1"/>
  <c r="AK17" i="26" s="1"/>
  <c r="AL17" i="26" s="1"/>
  <c r="AM17" i="26" s="1"/>
  <c r="AN17" i="26" s="1"/>
  <c r="AO17" i="26" s="1"/>
  <c r="AP17" i="26" s="1"/>
  <c r="AQ17" i="26" s="1"/>
  <c r="AR17" i="26" s="1"/>
  <c r="AS17" i="26" s="1"/>
  <c r="AT17" i="26" s="1"/>
  <c r="AU17" i="26" s="1"/>
  <c r="AV17" i="26" s="1"/>
  <c r="AW17" i="26" s="1"/>
  <c r="AX17" i="26" s="1"/>
  <c r="AY17" i="26" s="1"/>
  <c r="AZ17" i="26" s="1"/>
  <c r="BA17" i="26" s="1"/>
  <c r="W10" i="26"/>
  <c r="X10" i="26" s="1"/>
  <c r="Y10" i="26" s="1"/>
  <c r="Z10" i="26" s="1"/>
  <c r="AA10" i="26" s="1"/>
  <c r="AB10" i="26" s="1"/>
  <c r="AC10" i="26" s="1"/>
  <c r="AD10" i="26" s="1"/>
  <c r="AE10" i="26" s="1"/>
  <c r="AF10" i="26" s="1"/>
  <c r="AG10" i="26" s="1"/>
  <c r="AH10" i="26" s="1"/>
  <c r="AI10" i="26" s="1"/>
  <c r="AJ10" i="26" s="1"/>
  <c r="AK10" i="26" s="1"/>
  <c r="AL10" i="26" s="1"/>
  <c r="AM10" i="26" s="1"/>
  <c r="AN10" i="26" s="1"/>
  <c r="AO10" i="26" s="1"/>
  <c r="AP10" i="26" s="1"/>
  <c r="AQ10" i="26" s="1"/>
  <c r="AR10" i="26" s="1"/>
  <c r="AS10" i="26" s="1"/>
  <c r="AT10" i="26" s="1"/>
  <c r="AU10" i="26" s="1"/>
  <c r="AV10" i="26" s="1"/>
  <c r="AW10" i="26" s="1"/>
  <c r="AX10" i="26" s="1"/>
  <c r="AY10" i="26" s="1"/>
  <c r="AZ10" i="26" s="1"/>
  <c r="BA10" i="26" s="1"/>
  <c r="W19" i="26"/>
  <c r="X19" i="26" s="1"/>
  <c r="Y19" i="26" s="1"/>
  <c r="Z19" i="26" s="1"/>
  <c r="AA19" i="26" s="1"/>
  <c r="AB19" i="26" s="1"/>
  <c r="AC19" i="26" s="1"/>
  <c r="AD19" i="26" s="1"/>
  <c r="AE19" i="26" s="1"/>
  <c r="AF19" i="26" s="1"/>
  <c r="AG19" i="26" s="1"/>
  <c r="AH19" i="26" s="1"/>
  <c r="AI19" i="26" s="1"/>
  <c r="AJ19" i="26" s="1"/>
  <c r="AK19" i="26" s="1"/>
  <c r="AL19" i="26" s="1"/>
  <c r="AM19" i="26" s="1"/>
  <c r="AN19" i="26" s="1"/>
  <c r="AO19" i="26" s="1"/>
  <c r="AP19" i="26" s="1"/>
  <c r="AQ19" i="26" s="1"/>
  <c r="AR19" i="26" s="1"/>
  <c r="AS19" i="26" s="1"/>
  <c r="AT19" i="26" s="1"/>
  <c r="AU19" i="26" s="1"/>
  <c r="AV19" i="26" s="1"/>
  <c r="AW19" i="26" s="1"/>
  <c r="AX19" i="26" s="1"/>
  <c r="AY19" i="26" s="1"/>
  <c r="AZ19" i="26" s="1"/>
  <c r="BA19" i="26" s="1"/>
  <c r="F10" i="25"/>
  <c r="F11" i="25"/>
  <c r="F12" i="25"/>
  <c r="T12" i="25" s="1"/>
  <c r="F13" i="25"/>
  <c r="S13" i="25" s="1"/>
  <c r="F14" i="25"/>
  <c r="F15" i="25"/>
  <c r="S15" i="25" s="1"/>
  <c r="F16" i="25"/>
  <c r="F17" i="25"/>
  <c r="S17" i="25" s="1"/>
  <c r="F18" i="25"/>
  <c r="S18" i="25" s="1"/>
  <c r="F19" i="25"/>
  <c r="F20" i="25"/>
  <c r="F21" i="25"/>
  <c r="F22" i="25"/>
  <c r="F9" i="25"/>
  <c r="T9" i="25" s="1"/>
  <c r="T22" i="25"/>
  <c r="D22" i="25"/>
  <c r="D21" i="25"/>
  <c r="S20" i="25"/>
  <c r="D20" i="25"/>
  <c r="R20" i="25" s="1"/>
  <c r="S19" i="25"/>
  <c r="D19" i="25"/>
  <c r="R18" i="25"/>
  <c r="D18" i="25"/>
  <c r="G18" i="25" s="1"/>
  <c r="D17" i="25"/>
  <c r="S16" i="25"/>
  <c r="D16" i="25"/>
  <c r="D15" i="25"/>
  <c r="T14" i="25"/>
  <c r="D14" i="25"/>
  <c r="G14" i="25" s="1"/>
  <c r="D13" i="25"/>
  <c r="D12" i="25"/>
  <c r="R12" i="25" s="1"/>
  <c r="D11" i="25"/>
  <c r="T10" i="25"/>
  <c r="D10" i="25"/>
  <c r="G10" i="25" s="1"/>
  <c r="D9" i="25"/>
  <c r="G12" i="25" l="1"/>
  <c r="G16" i="25"/>
  <c r="G20" i="25"/>
  <c r="R21" i="25"/>
  <c r="R10" i="25"/>
  <c r="R14" i="25"/>
  <c r="R16" i="25"/>
  <c r="R22" i="25"/>
  <c r="I23" i="28"/>
  <c r="I23" i="29"/>
  <c r="I23" i="27"/>
  <c r="BB19" i="26"/>
  <c r="O19" i="26"/>
  <c r="P19" i="26" s="1"/>
  <c r="H19" i="26" s="1"/>
  <c r="I19" i="26" s="1"/>
  <c r="O11" i="26"/>
  <c r="P11" i="26" s="1"/>
  <c r="H11" i="26" s="1"/>
  <c r="I11" i="26" s="1"/>
  <c r="BB11" i="26"/>
  <c r="BB21" i="26"/>
  <c r="O21" i="26"/>
  <c r="P21" i="26" s="1"/>
  <c r="H21" i="26" s="1"/>
  <c r="I21" i="26" s="1"/>
  <c r="BB10" i="26"/>
  <c r="O10" i="26"/>
  <c r="P10" i="26" s="1"/>
  <c r="H10" i="26" s="1"/>
  <c r="I10" i="26" s="1"/>
  <c r="O12" i="26"/>
  <c r="P12" i="26" s="1"/>
  <c r="H12" i="26" s="1"/>
  <c r="I12" i="26" s="1"/>
  <c r="BB12" i="26"/>
  <c r="O20" i="26"/>
  <c r="P20" i="26" s="1"/>
  <c r="H20" i="26" s="1"/>
  <c r="I20" i="26" s="1"/>
  <c r="BB20" i="26"/>
  <c r="BB15" i="26"/>
  <c r="O15" i="26"/>
  <c r="P15" i="26" s="1"/>
  <c r="H15" i="26" s="1"/>
  <c r="I15" i="26" s="1"/>
  <c r="O14" i="26"/>
  <c r="P14" i="26" s="1"/>
  <c r="H14" i="26" s="1"/>
  <c r="I14" i="26" s="1"/>
  <c r="BB14" i="26"/>
  <c r="BB18" i="26"/>
  <c r="O18" i="26"/>
  <c r="P18" i="26" s="1"/>
  <c r="H18" i="26" s="1"/>
  <c r="I18" i="26" s="1"/>
  <c r="O16" i="26"/>
  <c r="P16" i="26" s="1"/>
  <c r="H16" i="26" s="1"/>
  <c r="I16" i="26" s="1"/>
  <c r="BB16" i="26"/>
  <c r="BB17" i="26"/>
  <c r="O17" i="26"/>
  <c r="P17" i="26" s="1"/>
  <c r="H17" i="26" s="1"/>
  <c r="I17" i="26" s="1"/>
  <c r="BB9" i="26"/>
  <c r="O9" i="26"/>
  <c r="P9" i="26" s="1"/>
  <c r="H9" i="26" s="1"/>
  <c r="I9" i="26" s="1"/>
  <c r="BB22" i="26"/>
  <c r="O22" i="26"/>
  <c r="P22" i="26" s="1"/>
  <c r="H22" i="26" s="1"/>
  <c r="I22" i="26" s="1"/>
  <c r="G22" i="25"/>
  <c r="G9" i="25"/>
  <c r="S9" i="25"/>
  <c r="T11" i="25"/>
  <c r="R13" i="25"/>
  <c r="G13" i="25"/>
  <c r="R9" i="25"/>
  <c r="R11" i="25"/>
  <c r="G11" i="25"/>
  <c r="S11" i="25"/>
  <c r="T13" i="25"/>
  <c r="S10" i="25"/>
  <c r="S12" i="25"/>
  <c r="S14" i="25"/>
  <c r="T16" i="25"/>
  <c r="T18" i="25"/>
  <c r="W18" i="25" s="1"/>
  <c r="X18" i="25" s="1"/>
  <c r="T20" i="25"/>
  <c r="G15" i="25"/>
  <c r="R15" i="25"/>
  <c r="G17" i="25"/>
  <c r="R17" i="25"/>
  <c r="G19" i="25"/>
  <c r="R19" i="25"/>
  <c r="T15" i="25"/>
  <c r="T17" i="25"/>
  <c r="T19" i="25"/>
  <c r="S21" i="25"/>
  <c r="G21" i="25"/>
  <c r="T21" i="25"/>
  <c r="S22" i="25"/>
  <c r="F22" i="19"/>
  <c r="S22" i="19" s="1"/>
  <c r="F22" i="24"/>
  <c r="F10" i="24"/>
  <c r="F11" i="24"/>
  <c r="S11" i="24" s="1"/>
  <c r="F12" i="24"/>
  <c r="F13" i="24"/>
  <c r="F14" i="24"/>
  <c r="F15" i="24"/>
  <c r="F16" i="24"/>
  <c r="F17" i="24"/>
  <c r="S17" i="24" s="1"/>
  <c r="F18" i="24"/>
  <c r="F19" i="24"/>
  <c r="F20" i="24"/>
  <c r="S20" i="24" s="1"/>
  <c r="F21" i="24"/>
  <c r="S21" i="24" s="1"/>
  <c r="T9" i="24"/>
  <c r="D22" i="24"/>
  <c r="D21" i="24"/>
  <c r="D20" i="24"/>
  <c r="D19" i="24"/>
  <c r="D18" i="24"/>
  <c r="D17" i="24"/>
  <c r="D16" i="24"/>
  <c r="D15" i="24"/>
  <c r="D14" i="24"/>
  <c r="D13" i="24"/>
  <c r="D12" i="24"/>
  <c r="R12" i="24" s="1"/>
  <c r="D11" i="24"/>
  <c r="D10" i="24"/>
  <c r="D9" i="24"/>
  <c r="F10" i="19"/>
  <c r="S10" i="19" s="1"/>
  <c r="F11" i="19"/>
  <c r="F12" i="19"/>
  <c r="T12" i="19" s="1"/>
  <c r="F13" i="19"/>
  <c r="F14" i="19"/>
  <c r="S14" i="19" s="1"/>
  <c r="F15" i="19"/>
  <c r="F16" i="19"/>
  <c r="T16" i="19" s="1"/>
  <c r="F17" i="19"/>
  <c r="F18" i="19"/>
  <c r="F19" i="19"/>
  <c r="F20" i="19"/>
  <c r="F21" i="19"/>
  <c r="F9" i="19"/>
  <c r="T9" i="19" s="1"/>
  <c r="D9" i="19"/>
  <c r="D22" i="19"/>
  <c r="D21" i="19"/>
  <c r="D20" i="19"/>
  <c r="D19" i="19"/>
  <c r="D18" i="19"/>
  <c r="D17" i="19"/>
  <c r="D16" i="19"/>
  <c r="D15" i="19"/>
  <c r="D14" i="19"/>
  <c r="D13" i="19"/>
  <c r="D12" i="19"/>
  <c r="D11" i="19"/>
  <c r="D10" i="19"/>
  <c r="R14" i="19"/>
  <c r="T12" i="24"/>
  <c r="G17" i="24"/>
  <c r="G20" i="19" l="1"/>
  <c r="G19" i="24"/>
  <c r="G13" i="24"/>
  <c r="R22" i="24"/>
  <c r="R13" i="24"/>
  <c r="R21" i="19"/>
  <c r="G17" i="19"/>
  <c r="G16" i="24"/>
  <c r="G12" i="24"/>
  <c r="G18" i="24"/>
  <c r="R14" i="24"/>
  <c r="G10" i="24"/>
  <c r="G11" i="19"/>
  <c r="T19" i="24"/>
  <c r="I23" i="26"/>
  <c r="T10" i="24"/>
  <c r="S14" i="24"/>
  <c r="T18" i="24"/>
  <c r="R18" i="24"/>
  <c r="S18" i="24"/>
  <c r="G21" i="24"/>
  <c r="G19" i="19"/>
  <c r="T15" i="19"/>
  <c r="S15" i="19"/>
  <c r="G15" i="19"/>
  <c r="R19" i="19"/>
  <c r="G13" i="19"/>
  <c r="T13" i="19"/>
  <c r="S19" i="19"/>
  <c r="R15" i="19"/>
  <c r="Y18" i="25"/>
  <c r="Z18" i="25" s="1"/>
  <c r="AA18" i="25" s="1"/>
  <c r="AB18" i="25" s="1"/>
  <c r="AC18" i="25" s="1"/>
  <c r="AD18" i="25" s="1"/>
  <c r="AE18" i="25" s="1"/>
  <c r="AF18" i="25" s="1"/>
  <c r="AG18" i="25" s="1"/>
  <c r="AH18" i="25" s="1"/>
  <c r="AI18" i="25" s="1"/>
  <c r="AJ18" i="25" s="1"/>
  <c r="AK18" i="25" s="1"/>
  <c r="AL18" i="25" s="1"/>
  <c r="AM18" i="25" s="1"/>
  <c r="AN18" i="25" s="1"/>
  <c r="AO18" i="25" s="1"/>
  <c r="AP18" i="25" s="1"/>
  <c r="AQ18" i="25" s="1"/>
  <c r="AR18" i="25" s="1"/>
  <c r="AS18" i="25" s="1"/>
  <c r="AT18" i="25" s="1"/>
  <c r="AU18" i="25" s="1"/>
  <c r="AV18" i="25" s="1"/>
  <c r="AW18" i="25" s="1"/>
  <c r="AX18" i="25" s="1"/>
  <c r="AY18" i="25" s="1"/>
  <c r="AZ18" i="25" s="1"/>
  <c r="BA18" i="25" s="1"/>
  <c r="W19" i="25"/>
  <c r="X19" i="25" s="1"/>
  <c r="Y19" i="25" s="1"/>
  <c r="Z19" i="25" s="1"/>
  <c r="AA19" i="25" s="1"/>
  <c r="AB19" i="25" s="1"/>
  <c r="AC19" i="25" s="1"/>
  <c r="AD19" i="25" s="1"/>
  <c r="AE19" i="25" s="1"/>
  <c r="AF19" i="25" s="1"/>
  <c r="AG19" i="25" s="1"/>
  <c r="AH19" i="25" s="1"/>
  <c r="AI19" i="25" s="1"/>
  <c r="AJ19" i="25" s="1"/>
  <c r="AK19" i="25" s="1"/>
  <c r="AL19" i="25" s="1"/>
  <c r="AM19" i="25" s="1"/>
  <c r="AN19" i="25" s="1"/>
  <c r="AO19" i="25" s="1"/>
  <c r="AP19" i="25" s="1"/>
  <c r="AQ19" i="25" s="1"/>
  <c r="AR19" i="25" s="1"/>
  <c r="AS19" i="25" s="1"/>
  <c r="AT19" i="25" s="1"/>
  <c r="AU19" i="25" s="1"/>
  <c r="AV19" i="25" s="1"/>
  <c r="AW19" i="25" s="1"/>
  <c r="AX19" i="25" s="1"/>
  <c r="AY19" i="25" s="1"/>
  <c r="AZ19" i="25" s="1"/>
  <c r="BA19" i="25" s="1"/>
  <c r="W15" i="25"/>
  <c r="X15" i="25" s="1"/>
  <c r="Y15" i="25" s="1"/>
  <c r="Z15" i="25" s="1"/>
  <c r="AA15" i="25" s="1"/>
  <c r="AB15" i="25" s="1"/>
  <c r="AC15" i="25" s="1"/>
  <c r="AD15" i="25" s="1"/>
  <c r="AE15" i="25" s="1"/>
  <c r="AF15" i="25" s="1"/>
  <c r="AG15" i="25" s="1"/>
  <c r="AH15" i="25" s="1"/>
  <c r="AI15" i="25" s="1"/>
  <c r="AJ15" i="25" s="1"/>
  <c r="AK15" i="25" s="1"/>
  <c r="AL15" i="25" s="1"/>
  <c r="AM15" i="25" s="1"/>
  <c r="AN15" i="25" s="1"/>
  <c r="AO15" i="25" s="1"/>
  <c r="AP15" i="25" s="1"/>
  <c r="AQ15" i="25" s="1"/>
  <c r="AR15" i="25" s="1"/>
  <c r="AS15" i="25" s="1"/>
  <c r="AT15" i="25" s="1"/>
  <c r="AU15" i="25" s="1"/>
  <c r="AV15" i="25" s="1"/>
  <c r="AW15" i="25" s="1"/>
  <c r="AX15" i="25" s="1"/>
  <c r="AY15" i="25" s="1"/>
  <c r="AZ15" i="25" s="1"/>
  <c r="BA15" i="25" s="1"/>
  <c r="W14" i="25"/>
  <c r="X14" i="25" s="1"/>
  <c r="W13" i="25"/>
  <c r="X13" i="25" s="1"/>
  <c r="Y13" i="25" s="1"/>
  <c r="Z13" i="25" s="1"/>
  <c r="AA13" i="25" s="1"/>
  <c r="AB13" i="25" s="1"/>
  <c r="AC13" i="25" s="1"/>
  <c r="AD13" i="25" s="1"/>
  <c r="AE13" i="25" s="1"/>
  <c r="AF13" i="25" s="1"/>
  <c r="AG13" i="25" s="1"/>
  <c r="AH13" i="25" s="1"/>
  <c r="AI13" i="25" s="1"/>
  <c r="AJ13" i="25" s="1"/>
  <c r="AK13" i="25" s="1"/>
  <c r="AL13" i="25" s="1"/>
  <c r="AM13" i="25" s="1"/>
  <c r="AN13" i="25" s="1"/>
  <c r="AO13" i="25" s="1"/>
  <c r="AP13" i="25" s="1"/>
  <c r="AQ13" i="25" s="1"/>
  <c r="AR13" i="25" s="1"/>
  <c r="AS13" i="25" s="1"/>
  <c r="AT13" i="25" s="1"/>
  <c r="AU13" i="25" s="1"/>
  <c r="AV13" i="25" s="1"/>
  <c r="AW13" i="25" s="1"/>
  <c r="AX13" i="25" s="1"/>
  <c r="AY13" i="25" s="1"/>
  <c r="AZ13" i="25" s="1"/>
  <c r="BA13" i="25" s="1"/>
  <c r="W22" i="25"/>
  <c r="X22" i="25" s="1"/>
  <c r="Y22" i="25" s="1"/>
  <c r="Z22" i="25" s="1"/>
  <c r="AA22" i="25" s="1"/>
  <c r="AB22" i="25" s="1"/>
  <c r="AC22" i="25" s="1"/>
  <c r="AD22" i="25" s="1"/>
  <c r="AE22" i="25" s="1"/>
  <c r="AF22" i="25" s="1"/>
  <c r="AG22" i="25" s="1"/>
  <c r="AH22" i="25" s="1"/>
  <c r="AI22" i="25" s="1"/>
  <c r="AJ22" i="25" s="1"/>
  <c r="AK22" i="25" s="1"/>
  <c r="AL22" i="25" s="1"/>
  <c r="AM22" i="25" s="1"/>
  <c r="AN22" i="25" s="1"/>
  <c r="AO22" i="25" s="1"/>
  <c r="AP22" i="25" s="1"/>
  <c r="AQ22" i="25" s="1"/>
  <c r="AR22" i="25" s="1"/>
  <c r="AS22" i="25" s="1"/>
  <c r="AT22" i="25" s="1"/>
  <c r="AU22" i="25" s="1"/>
  <c r="AV22" i="25" s="1"/>
  <c r="AW22" i="25" s="1"/>
  <c r="AX22" i="25" s="1"/>
  <c r="AY22" i="25" s="1"/>
  <c r="AZ22" i="25" s="1"/>
  <c r="BA22" i="25" s="1"/>
  <c r="W17" i="25"/>
  <c r="X17" i="25" s="1"/>
  <c r="Y17" i="25" s="1"/>
  <c r="Z17" i="25" s="1"/>
  <c r="AA17" i="25" s="1"/>
  <c r="AB17" i="25" s="1"/>
  <c r="AC17" i="25" s="1"/>
  <c r="AD17" i="25" s="1"/>
  <c r="AE17" i="25" s="1"/>
  <c r="AF17" i="25" s="1"/>
  <c r="AG17" i="25" s="1"/>
  <c r="AH17" i="25" s="1"/>
  <c r="AI17" i="25" s="1"/>
  <c r="AJ17" i="25" s="1"/>
  <c r="AK17" i="25" s="1"/>
  <c r="AL17" i="25" s="1"/>
  <c r="AM17" i="25" s="1"/>
  <c r="AN17" i="25" s="1"/>
  <c r="AO17" i="25" s="1"/>
  <c r="AP17" i="25" s="1"/>
  <c r="AQ17" i="25" s="1"/>
  <c r="AR17" i="25" s="1"/>
  <c r="AS17" i="25" s="1"/>
  <c r="AT17" i="25" s="1"/>
  <c r="AU17" i="25" s="1"/>
  <c r="AV17" i="25" s="1"/>
  <c r="AW17" i="25" s="1"/>
  <c r="AX17" i="25" s="1"/>
  <c r="AY17" i="25" s="1"/>
  <c r="AZ17" i="25" s="1"/>
  <c r="BA17" i="25" s="1"/>
  <c r="W11" i="25"/>
  <c r="X11" i="25" s="1"/>
  <c r="Y11" i="25" s="1"/>
  <c r="Z11" i="25" s="1"/>
  <c r="AA11" i="25" s="1"/>
  <c r="AB11" i="25" s="1"/>
  <c r="AC11" i="25" s="1"/>
  <c r="AD11" i="25" s="1"/>
  <c r="AE11" i="25" s="1"/>
  <c r="AF11" i="25" s="1"/>
  <c r="AG11" i="25" s="1"/>
  <c r="AH11" i="25" s="1"/>
  <c r="AI11" i="25" s="1"/>
  <c r="AJ11" i="25" s="1"/>
  <c r="AK11" i="25" s="1"/>
  <c r="AL11" i="25" s="1"/>
  <c r="AM11" i="25" s="1"/>
  <c r="AN11" i="25" s="1"/>
  <c r="AO11" i="25" s="1"/>
  <c r="AP11" i="25" s="1"/>
  <c r="AQ11" i="25" s="1"/>
  <c r="AR11" i="25" s="1"/>
  <c r="AS11" i="25" s="1"/>
  <c r="AT11" i="25" s="1"/>
  <c r="AU11" i="25" s="1"/>
  <c r="AV11" i="25" s="1"/>
  <c r="AW11" i="25" s="1"/>
  <c r="AX11" i="25" s="1"/>
  <c r="AY11" i="25" s="1"/>
  <c r="AZ11" i="25" s="1"/>
  <c r="BA11" i="25" s="1"/>
  <c r="W10" i="25"/>
  <c r="X10" i="25" s="1"/>
  <c r="Y10" i="25" s="1"/>
  <c r="Z10" i="25" s="1"/>
  <c r="AA10" i="25" s="1"/>
  <c r="AB10" i="25" s="1"/>
  <c r="AC10" i="25" s="1"/>
  <c r="AD10" i="25" s="1"/>
  <c r="AE10" i="25" s="1"/>
  <c r="AF10" i="25" s="1"/>
  <c r="AG10" i="25" s="1"/>
  <c r="AH10" i="25" s="1"/>
  <c r="AI10" i="25" s="1"/>
  <c r="AJ10" i="25" s="1"/>
  <c r="AK10" i="25" s="1"/>
  <c r="AL10" i="25" s="1"/>
  <c r="AM10" i="25" s="1"/>
  <c r="AN10" i="25" s="1"/>
  <c r="AO10" i="25" s="1"/>
  <c r="AP10" i="25" s="1"/>
  <c r="AQ10" i="25" s="1"/>
  <c r="AR10" i="25" s="1"/>
  <c r="AS10" i="25" s="1"/>
  <c r="AT10" i="25" s="1"/>
  <c r="AU10" i="25" s="1"/>
  <c r="AV10" i="25" s="1"/>
  <c r="AW10" i="25" s="1"/>
  <c r="AX10" i="25" s="1"/>
  <c r="AY10" i="25" s="1"/>
  <c r="AZ10" i="25" s="1"/>
  <c r="BA10" i="25" s="1"/>
  <c r="W21" i="25"/>
  <c r="X21" i="25" s="1"/>
  <c r="Y21" i="25" s="1"/>
  <c r="Z21" i="25" s="1"/>
  <c r="AA21" i="25" s="1"/>
  <c r="AB21" i="25" s="1"/>
  <c r="AC21" i="25" s="1"/>
  <c r="AD21" i="25" s="1"/>
  <c r="AE21" i="25" s="1"/>
  <c r="AF21" i="25" s="1"/>
  <c r="AG21" i="25" s="1"/>
  <c r="AH21" i="25" s="1"/>
  <c r="AI21" i="25" s="1"/>
  <c r="AJ21" i="25" s="1"/>
  <c r="AK21" i="25" s="1"/>
  <c r="AL21" i="25" s="1"/>
  <c r="AM21" i="25" s="1"/>
  <c r="AN21" i="25" s="1"/>
  <c r="AO21" i="25" s="1"/>
  <c r="AP21" i="25" s="1"/>
  <c r="AQ21" i="25" s="1"/>
  <c r="AR21" i="25" s="1"/>
  <c r="AS21" i="25" s="1"/>
  <c r="AT21" i="25" s="1"/>
  <c r="AU21" i="25" s="1"/>
  <c r="AV21" i="25" s="1"/>
  <c r="AW21" i="25" s="1"/>
  <c r="AX21" i="25" s="1"/>
  <c r="AY21" i="25" s="1"/>
  <c r="AZ21" i="25" s="1"/>
  <c r="BA21" i="25" s="1"/>
  <c r="W16" i="25"/>
  <c r="X16" i="25" s="1"/>
  <c r="Y16" i="25" s="1"/>
  <c r="Z16" i="25" s="1"/>
  <c r="AA16" i="25" s="1"/>
  <c r="AB16" i="25" s="1"/>
  <c r="AC16" i="25" s="1"/>
  <c r="AD16" i="25" s="1"/>
  <c r="AE16" i="25" s="1"/>
  <c r="AF16" i="25" s="1"/>
  <c r="AG16" i="25" s="1"/>
  <c r="AH16" i="25" s="1"/>
  <c r="AI16" i="25" s="1"/>
  <c r="AJ16" i="25" s="1"/>
  <c r="AK16" i="25" s="1"/>
  <c r="AL16" i="25" s="1"/>
  <c r="AM16" i="25" s="1"/>
  <c r="AN16" i="25" s="1"/>
  <c r="AO16" i="25" s="1"/>
  <c r="AP16" i="25" s="1"/>
  <c r="AQ16" i="25" s="1"/>
  <c r="AR16" i="25" s="1"/>
  <c r="AS16" i="25" s="1"/>
  <c r="AT16" i="25" s="1"/>
  <c r="AU16" i="25" s="1"/>
  <c r="AV16" i="25" s="1"/>
  <c r="AW16" i="25" s="1"/>
  <c r="AX16" i="25" s="1"/>
  <c r="AY16" i="25" s="1"/>
  <c r="AZ16" i="25" s="1"/>
  <c r="BA16" i="25" s="1"/>
  <c r="Y14" i="25"/>
  <c r="Z14" i="25" s="1"/>
  <c r="AA14" i="25" s="1"/>
  <c r="AB14" i="25" s="1"/>
  <c r="AC14" i="25" s="1"/>
  <c r="AD14" i="25" s="1"/>
  <c r="AE14" i="25" s="1"/>
  <c r="AF14" i="25" s="1"/>
  <c r="AG14" i="25" s="1"/>
  <c r="AH14" i="25" s="1"/>
  <c r="AI14" i="25" s="1"/>
  <c r="AJ14" i="25" s="1"/>
  <c r="AK14" i="25" s="1"/>
  <c r="AL14" i="25" s="1"/>
  <c r="AM14" i="25" s="1"/>
  <c r="AN14" i="25" s="1"/>
  <c r="AO14" i="25" s="1"/>
  <c r="AP14" i="25" s="1"/>
  <c r="AQ14" i="25" s="1"/>
  <c r="AR14" i="25" s="1"/>
  <c r="AS14" i="25" s="1"/>
  <c r="AT14" i="25" s="1"/>
  <c r="AU14" i="25" s="1"/>
  <c r="AV14" i="25" s="1"/>
  <c r="AW14" i="25" s="1"/>
  <c r="AX14" i="25" s="1"/>
  <c r="AY14" i="25" s="1"/>
  <c r="AZ14" i="25" s="1"/>
  <c r="BA14" i="25" s="1"/>
  <c r="W20" i="25"/>
  <c r="X20" i="25" s="1"/>
  <c r="Y20" i="25" s="1"/>
  <c r="Z20" i="25" s="1"/>
  <c r="AA20" i="25" s="1"/>
  <c r="AB20" i="25" s="1"/>
  <c r="AC20" i="25" s="1"/>
  <c r="AD20" i="25" s="1"/>
  <c r="AE20" i="25" s="1"/>
  <c r="AF20" i="25" s="1"/>
  <c r="AG20" i="25" s="1"/>
  <c r="AH20" i="25" s="1"/>
  <c r="AI20" i="25" s="1"/>
  <c r="AJ20" i="25" s="1"/>
  <c r="AK20" i="25" s="1"/>
  <c r="AL20" i="25" s="1"/>
  <c r="AM20" i="25" s="1"/>
  <c r="AN20" i="25" s="1"/>
  <c r="AO20" i="25" s="1"/>
  <c r="AP20" i="25" s="1"/>
  <c r="AQ20" i="25" s="1"/>
  <c r="AR20" i="25" s="1"/>
  <c r="AS20" i="25" s="1"/>
  <c r="AT20" i="25" s="1"/>
  <c r="AU20" i="25" s="1"/>
  <c r="AV20" i="25" s="1"/>
  <c r="AW20" i="25" s="1"/>
  <c r="AX20" i="25" s="1"/>
  <c r="AY20" i="25" s="1"/>
  <c r="AZ20" i="25" s="1"/>
  <c r="BA20" i="25" s="1"/>
  <c r="W12" i="25"/>
  <c r="X12" i="25" s="1"/>
  <c r="Y12" i="25" s="1"/>
  <c r="Z12" i="25" s="1"/>
  <c r="AA12" i="25" s="1"/>
  <c r="AB12" i="25" s="1"/>
  <c r="AC12" i="25" s="1"/>
  <c r="AD12" i="25" s="1"/>
  <c r="AE12" i="25" s="1"/>
  <c r="AF12" i="25" s="1"/>
  <c r="AG12" i="25" s="1"/>
  <c r="AH12" i="25" s="1"/>
  <c r="AI12" i="25" s="1"/>
  <c r="AJ12" i="25" s="1"/>
  <c r="AK12" i="25" s="1"/>
  <c r="AL12" i="25" s="1"/>
  <c r="AM12" i="25" s="1"/>
  <c r="AN12" i="25" s="1"/>
  <c r="AO12" i="25" s="1"/>
  <c r="AP12" i="25" s="1"/>
  <c r="AQ12" i="25" s="1"/>
  <c r="AR12" i="25" s="1"/>
  <c r="AS12" i="25" s="1"/>
  <c r="AT12" i="25" s="1"/>
  <c r="AU12" i="25" s="1"/>
  <c r="AV12" i="25" s="1"/>
  <c r="AW12" i="25" s="1"/>
  <c r="AX12" i="25" s="1"/>
  <c r="AY12" i="25" s="1"/>
  <c r="AZ12" i="25" s="1"/>
  <c r="BA12" i="25" s="1"/>
  <c r="W9" i="25"/>
  <c r="X9" i="25" s="1"/>
  <c r="Y9" i="25" s="1"/>
  <c r="Z9" i="25" s="1"/>
  <c r="AA9" i="25" s="1"/>
  <c r="AB9" i="25" s="1"/>
  <c r="AC9" i="25" s="1"/>
  <c r="AD9" i="25" s="1"/>
  <c r="AE9" i="25" s="1"/>
  <c r="AF9" i="25" s="1"/>
  <c r="AG9" i="25" s="1"/>
  <c r="AH9" i="25" s="1"/>
  <c r="AI9" i="25" s="1"/>
  <c r="AJ9" i="25" s="1"/>
  <c r="AK9" i="25" s="1"/>
  <c r="AL9" i="25" s="1"/>
  <c r="AM9" i="25" s="1"/>
  <c r="AN9" i="25" s="1"/>
  <c r="AO9" i="25" s="1"/>
  <c r="AP9" i="25" s="1"/>
  <c r="AQ9" i="25" s="1"/>
  <c r="AR9" i="25" s="1"/>
  <c r="AS9" i="25" s="1"/>
  <c r="AT9" i="25" s="1"/>
  <c r="AU9" i="25" s="1"/>
  <c r="AV9" i="25" s="1"/>
  <c r="AW9" i="25" s="1"/>
  <c r="AX9" i="25" s="1"/>
  <c r="AY9" i="25" s="1"/>
  <c r="AZ9" i="25" s="1"/>
  <c r="BA9" i="25" s="1"/>
  <c r="T21" i="19"/>
  <c r="S16" i="19"/>
  <c r="G16" i="19"/>
  <c r="R16" i="19"/>
  <c r="S22" i="24"/>
  <c r="G22" i="24"/>
  <c r="G9" i="24"/>
  <c r="S9" i="24"/>
  <c r="R9" i="24"/>
  <c r="R16" i="24"/>
  <c r="G11" i="24"/>
  <c r="T11" i="24"/>
  <c r="T20" i="24"/>
  <c r="R11" i="24"/>
  <c r="G20" i="24"/>
  <c r="T15" i="24"/>
  <c r="R15" i="24"/>
  <c r="S15" i="24"/>
  <c r="G15" i="24"/>
  <c r="T21" i="24"/>
  <c r="R21" i="24"/>
  <c r="T14" i="24"/>
  <c r="G14" i="24"/>
  <c r="S10" i="24"/>
  <c r="R10" i="24"/>
  <c r="R20" i="24"/>
  <c r="R17" i="24"/>
  <c r="T17" i="24"/>
  <c r="T13" i="24"/>
  <c r="S13" i="24"/>
  <c r="R19" i="24"/>
  <c r="S19" i="24"/>
  <c r="S16" i="24"/>
  <c r="T16" i="24"/>
  <c r="S12" i="24"/>
  <c r="T22" i="24"/>
  <c r="T22" i="19"/>
  <c r="S20" i="19"/>
  <c r="S12" i="19"/>
  <c r="T19" i="19"/>
  <c r="R20" i="19"/>
  <c r="G12" i="19"/>
  <c r="T18" i="19"/>
  <c r="R12" i="19"/>
  <c r="R18" i="19"/>
  <c r="S11" i="19"/>
  <c r="G10" i="19"/>
  <c r="R10" i="19"/>
  <c r="T10" i="19"/>
  <c r="T17" i="19"/>
  <c r="R17" i="19"/>
  <c r="S17" i="19"/>
  <c r="T14" i="19"/>
  <c r="G14" i="19"/>
  <c r="T11" i="19"/>
  <c r="R11" i="19"/>
  <c r="S21" i="19"/>
  <c r="G21" i="19"/>
  <c r="R13" i="19"/>
  <c r="S13" i="19"/>
  <c r="G18" i="19"/>
  <c r="S18" i="19"/>
  <c r="T20" i="19"/>
  <c r="R22" i="19"/>
  <c r="G22" i="19"/>
  <c r="G9" i="19"/>
  <c r="R9" i="19"/>
  <c r="S9" i="19"/>
  <c r="W11" i="24" l="1"/>
  <c r="X11" i="24" s="1"/>
  <c r="Y11" i="24" s="1"/>
  <c r="Z11" i="24" s="1"/>
  <c r="AA11" i="24" s="1"/>
  <c r="AB11" i="24" s="1"/>
  <c r="AC11" i="24" s="1"/>
  <c r="AD11" i="24" s="1"/>
  <c r="AE11" i="24" s="1"/>
  <c r="AF11" i="24" s="1"/>
  <c r="AG11" i="24" s="1"/>
  <c r="AH11" i="24" s="1"/>
  <c r="AI11" i="24" s="1"/>
  <c r="AJ11" i="24" s="1"/>
  <c r="AK11" i="24" s="1"/>
  <c r="AL11" i="24" s="1"/>
  <c r="AM11" i="24" s="1"/>
  <c r="AN11" i="24" s="1"/>
  <c r="AO11" i="24" s="1"/>
  <c r="AP11" i="24" s="1"/>
  <c r="AQ11" i="24" s="1"/>
  <c r="AR11" i="24" s="1"/>
  <c r="AS11" i="24" s="1"/>
  <c r="AT11" i="24" s="1"/>
  <c r="AU11" i="24" s="1"/>
  <c r="AV11" i="24" s="1"/>
  <c r="AW11" i="24" s="1"/>
  <c r="AX11" i="24" s="1"/>
  <c r="AY11" i="24" s="1"/>
  <c r="AZ11" i="24" s="1"/>
  <c r="BA11" i="24" s="1"/>
  <c r="BB11" i="24" s="1"/>
  <c r="W18" i="24"/>
  <c r="X18" i="24" s="1"/>
  <c r="Y18" i="24" s="1"/>
  <c r="Z18" i="24" s="1"/>
  <c r="AA18" i="24" s="1"/>
  <c r="AB18" i="24" s="1"/>
  <c r="AC18" i="24" s="1"/>
  <c r="AD18" i="24" s="1"/>
  <c r="AE18" i="24" s="1"/>
  <c r="AF18" i="24" s="1"/>
  <c r="AG18" i="24" s="1"/>
  <c r="AH18" i="24" s="1"/>
  <c r="AI18" i="24" s="1"/>
  <c r="AJ18" i="24" s="1"/>
  <c r="AK18" i="24" s="1"/>
  <c r="AL18" i="24" s="1"/>
  <c r="AM18" i="24" s="1"/>
  <c r="AN18" i="24" s="1"/>
  <c r="AO18" i="24" s="1"/>
  <c r="AP18" i="24" s="1"/>
  <c r="AQ18" i="24" s="1"/>
  <c r="AR18" i="24" s="1"/>
  <c r="AS18" i="24" s="1"/>
  <c r="AT18" i="24" s="1"/>
  <c r="AU18" i="24" s="1"/>
  <c r="AV18" i="24" s="1"/>
  <c r="AW18" i="24" s="1"/>
  <c r="AX18" i="24" s="1"/>
  <c r="AY18" i="24" s="1"/>
  <c r="AZ18" i="24" s="1"/>
  <c r="BA18" i="24" s="1"/>
  <c r="W15" i="19"/>
  <c r="X15" i="19" s="1"/>
  <c r="Y15" i="19" s="1"/>
  <c r="Z15" i="19" s="1"/>
  <c r="AA15" i="19" s="1"/>
  <c r="AB15" i="19" s="1"/>
  <c r="AC15" i="19" s="1"/>
  <c r="AD15" i="19" s="1"/>
  <c r="AE15" i="19" s="1"/>
  <c r="AF15" i="19" s="1"/>
  <c r="AG15" i="19" s="1"/>
  <c r="AH15" i="19" s="1"/>
  <c r="AI15" i="19" s="1"/>
  <c r="AJ15" i="19" s="1"/>
  <c r="AK15" i="19" s="1"/>
  <c r="AL15" i="19" s="1"/>
  <c r="AM15" i="19" s="1"/>
  <c r="AN15" i="19" s="1"/>
  <c r="AO15" i="19" s="1"/>
  <c r="AP15" i="19" s="1"/>
  <c r="AQ15" i="19" s="1"/>
  <c r="AR15" i="19" s="1"/>
  <c r="AS15" i="19" s="1"/>
  <c r="AT15" i="19" s="1"/>
  <c r="AU15" i="19" s="1"/>
  <c r="AV15" i="19" s="1"/>
  <c r="AW15" i="19" s="1"/>
  <c r="AX15" i="19" s="1"/>
  <c r="AY15" i="19" s="1"/>
  <c r="AZ15" i="19" s="1"/>
  <c r="BA15" i="19" s="1"/>
  <c r="W19" i="19"/>
  <c r="X19" i="19" s="1"/>
  <c r="W22" i="19"/>
  <c r="X22" i="19" s="1"/>
  <c r="Y22" i="19" s="1"/>
  <c r="Z22" i="19" s="1"/>
  <c r="AA22" i="19" s="1"/>
  <c r="AB22" i="19" s="1"/>
  <c r="AC22" i="19" s="1"/>
  <c r="AD22" i="19" s="1"/>
  <c r="AE22" i="19" s="1"/>
  <c r="AF22" i="19" s="1"/>
  <c r="AG22" i="19" s="1"/>
  <c r="AH22" i="19" s="1"/>
  <c r="AI22" i="19" s="1"/>
  <c r="AJ22" i="19" s="1"/>
  <c r="AK22" i="19" s="1"/>
  <c r="AL22" i="19" s="1"/>
  <c r="AM22" i="19" s="1"/>
  <c r="AN22" i="19" s="1"/>
  <c r="AO22" i="19" s="1"/>
  <c r="AP22" i="19" s="1"/>
  <c r="AQ22" i="19" s="1"/>
  <c r="AR22" i="19" s="1"/>
  <c r="AS22" i="19" s="1"/>
  <c r="AT22" i="19" s="1"/>
  <c r="AU22" i="19" s="1"/>
  <c r="AV22" i="19" s="1"/>
  <c r="AW22" i="19" s="1"/>
  <c r="AX22" i="19" s="1"/>
  <c r="AY22" i="19" s="1"/>
  <c r="AZ22" i="19" s="1"/>
  <c r="BA22" i="19" s="1"/>
  <c r="O22" i="19" s="1"/>
  <c r="P22" i="19" s="1"/>
  <c r="H22" i="19" s="1"/>
  <c r="I22" i="19" s="1"/>
  <c r="W10" i="19"/>
  <c r="X10" i="19" s="1"/>
  <c r="Y10" i="19" s="1"/>
  <c r="Z10" i="19" s="1"/>
  <c r="AA10" i="19" s="1"/>
  <c r="AB10" i="19" s="1"/>
  <c r="AC10" i="19" s="1"/>
  <c r="AD10" i="19" s="1"/>
  <c r="AE10" i="19" s="1"/>
  <c r="AF10" i="19" s="1"/>
  <c r="AG10" i="19" s="1"/>
  <c r="AH10" i="19" s="1"/>
  <c r="AI10" i="19" s="1"/>
  <c r="AJ10" i="19" s="1"/>
  <c r="AK10" i="19" s="1"/>
  <c r="AL10" i="19" s="1"/>
  <c r="AM10" i="19" s="1"/>
  <c r="AN10" i="19" s="1"/>
  <c r="AO10" i="19" s="1"/>
  <c r="AP10" i="19" s="1"/>
  <c r="AQ10" i="19" s="1"/>
  <c r="AR10" i="19" s="1"/>
  <c r="AS10" i="19" s="1"/>
  <c r="AT10" i="19" s="1"/>
  <c r="AU10" i="19" s="1"/>
  <c r="AV10" i="19" s="1"/>
  <c r="AW10" i="19" s="1"/>
  <c r="AX10" i="19" s="1"/>
  <c r="AY10" i="19" s="1"/>
  <c r="AZ10" i="19" s="1"/>
  <c r="BA10" i="19" s="1"/>
  <c r="BB10" i="19" s="1"/>
  <c r="O14" i="25"/>
  <c r="P14" i="25" s="1"/>
  <c r="H14" i="25" s="1"/>
  <c r="I14" i="25" s="1"/>
  <c r="BB14" i="25"/>
  <c r="BB17" i="25"/>
  <c r="O17" i="25"/>
  <c r="P17" i="25" s="1"/>
  <c r="H17" i="25" s="1"/>
  <c r="I17" i="25" s="1"/>
  <c r="BB9" i="25"/>
  <c r="O9" i="25"/>
  <c r="P9" i="25" s="1"/>
  <c r="H9" i="25" s="1"/>
  <c r="I9" i="25" s="1"/>
  <c r="BB12" i="25"/>
  <c r="O12" i="25"/>
  <c r="P12" i="25" s="1"/>
  <c r="H12" i="25" s="1"/>
  <c r="I12" i="25" s="1"/>
  <c r="BB21" i="25"/>
  <c r="O21" i="25"/>
  <c r="P21" i="25" s="1"/>
  <c r="H21" i="25" s="1"/>
  <c r="I21" i="25" s="1"/>
  <c r="O16" i="25"/>
  <c r="P16" i="25" s="1"/>
  <c r="H16" i="25" s="1"/>
  <c r="I16" i="25" s="1"/>
  <c r="BB16" i="25"/>
  <c r="O18" i="25"/>
  <c r="P18" i="25" s="1"/>
  <c r="H18" i="25" s="1"/>
  <c r="I18" i="25" s="1"/>
  <c r="BB18" i="25"/>
  <c r="BB22" i="25"/>
  <c r="O22" i="25"/>
  <c r="P22" i="25" s="1"/>
  <c r="H22" i="25" s="1"/>
  <c r="I22" i="25" s="1"/>
  <c r="BB15" i="25"/>
  <c r="O15" i="25"/>
  <c r="P15" i="25" s="1"/>
  <c r="H15" i="25" s="1"/>
  <c r="I15" i="25" s="1"/>
  <c r="O20" i="25"/>
  <c r="P20" i="25" s="1"/>
  <c r="H20" i="25" s="1"/>
  <c r="I20" i="25" s="1"/>
  <c r="BB20" i="25"/>
  <c r="O11" i="25"/>
  <c r="P11" i="25" s="1"/>
  <c r="H11" i="25" s="1"/>
  <c r="I11" i="25" s="1"/>
  <c r="BB11" i="25"/>
  <c r="BB10" i="25"/>
  <c r="O10" i="25"/>
  <c r="P10" i="25" s="1"/>
  <c r="H10" i="25" s="1"/>
  <c r="I10" i="25" s="1"/>
  <c r="BB13" i="25"/>
  <c r="O13" i="25"/>
  <c r="P13" i="25" s="1"/>
  <c r="H13" i="25" s="1"/>
  <c r="I13" i="25" s="1"/>
  <c r="BB19" i="25"/>
  <c r="O19" i="25"/>
  <c r="P19" i="25" s="1"/>
  <c r="H19" i="25" s="1"/>
  <c r="I19" i="25" s="1"/>
  <c r="W16" i="19"/>
  <c r="X16" i="19" s="1"/>
  <c r="Y16" i="19" s="1"/>
  <c r="Z16" i="19" s="1"/>
  <c r="AA16" i="19" s="1"/>
  <c r="AB16" i="19" s="1"/>
  <c r="AC16" i="19" s="1"/>
  <c r="AD16" i="19" s="1"/>
  <c r="AE16" i="19" s="1"/>
  <c r="AF16" i="19" s="1"/>
  <c r="AG16" i="19" s="1"/>
  <c r="AH16" i="19" s="1"/>
  <c r="AI16" i="19" s="1"/>
  <c r="AJ16" i="19" s="1"/>
  <c r="AK16" i="19" s="1"/>
  <c r="AL16" i="19" s="1"/>
  <c r="AM16" i="19" s="1"/>
  <c r="AN16" i="19" s="1"/>
  <c r="AO16" i="19" s="1"/>
  <c r="AP16" i="19" s="1"/>
  <c r="AQ16" i="19" s="1"/>
  <c r="AR16" i="19" s="1"/>
  <c r="AS16" i="19" s="1"/>
  <c r="AT16" i="19" s="1"/>
  <c r="AU16" i="19" s="1"/>
  <c r="AV16" i="19" s="1"/>
  <c r="AW16" i="19" s="1"/>
  <c r="AX16" i="19" s="1"/>
  <c r="AY16" i="19" s="1"/>
  <c r="AZ16" i="19" s="1"/>
  <c r="BA16" i="19" s="1"/>
  <c r="W9" i="24"/>
  <c r="X9" i="24" s="1"/>
  <c r="Y9" i="24" s="1"/>
  <c r="Z9" i="24" s="1"/>
  <c r="AA9" i="24" s="1"/>
  <c r="AB9" i="24" s="1"/>
  <c r="AC9" i="24" s="1"/>
  <c r="AD9" i="24" s="1"/>
  <c r="AE9" i="24" s="1"/>
  <c r="AF9" i="24" s="1"/>
  <c r="AG9" i="24" s="1"/>
  <c r="AH9" i="24" s="1"/>
  <c r="AI9" i="24" s="1"/>
  <c r="AJ9" i="24" s="1"/>
  <c r="AK9" i="24" s="1"/>
  <c r="AL9" i="24" s="1"/>
  <c r="AM9" i="24" s="1"/>
  <c r="AN9" i="24" s="1"/>
  <c r="AO9" i="24" s="1"/>
  <c r="AP9" i="24" s="1"/>
  <c r="AQ9" i="24" s="1"/>
  <c r="AR9" i="24" s="1"/>
  <c r="AS9" i="24" s="1"/>
  <c r="AT9" i="24" s="1"/>
  <c r="AU9" i="24" s="1"/>
  <c r="AV9" i="24" s="1"/>
  <c r="AW9" i="24" s="1"/>
  <c r="AX9" i="24" s="1"/>
  <c r="AY9" i="24" s="1"/>
  <c r="AZ9" i="24" s="1"/>
  <c r="BA9" i="24" s="1"/>
  <c r="W15" i="24"/>
  <c r="X15" i="24" s="1"/>
  <c r="Y15" i="24" s="1"/>
  <c r="Z15" i="24" s="1"/>
  <c r="AA15" i="24" s="1"/>
  <c r="AB15" i="24" s="1"/>
  <c r="AC15" i="24" s="1"/>
  <c r="AD15" i="24" s="1"/>
  <c r="AE15" i="24" s="1"/>
  <c r="AF15" i="24" s="1"/>
  <c r="AG15" i="24" s="1"/>
  <c r="AH15" i="24" s="1"/>
  <c r="AI15" i="24" s="1"/>
  <c r="AJ15" i="24" s="1"/>
  <c r="AK15" i="24" s="1"/>
  <c r="AL15" i="24" s="1"/>
  <c r="AM15" i="24" s="1"/>
  <c r="AN15" i="24" s="1"/>
  <c r="AO15" i="24" s="1"/>
  <c r="AP15" i="24" s="1"/>
  <c r="AQ15" i="24" s="1"/>
  <c r="AR15" i="24" s="1"/>
  <c r="AS15" i="24" s="1"/>
  <c r="AT15" i="24" s="1"/>
  <c r="AU15" i="24" s="1"/>
  <c r="AV15" i="24" s="1"/>
  <c r="AW15" i="24" s="1"/>
  <c r="AX15" i="24" s="1"/>
  <c r="AY15" i="24" s="1"/>
  <c r="AZ15" i="24" s="1"/>
  <c r="BA15" i="24" s="1"/>
  <c r="W19" i="24"/>
  <c r="X19" i="24" s="1"/>
  <c r="Y19" i="24" s="1"/>
  <c r="Z19" i="24" s="1"/>
  <c r="AA19" i="24" s="1"/>
  <c r="AB19" i="24" s="1"/>
  <c r="AC19" i="24" s="1"/>
  <c r="AD19" i="24" s="1"/>
  <c r="AE19" i="24" s="1"/>
  <c r="AF19" i="24" s="1"/>
  <c r="AG19" i="24" s="1"/>
  <c r="AH19" i="24" s="1"/>
  <c r="AI19" i="24" s="1"/>
  <c r="AJ19" i="24" s="1"/>
  <c r="AK19" i="24" s="1"/>
  <c r="AL19" i="24" s="1"/>
  <c r="AM19" i="24" s="1"/>
  <c r="AN19" i="24" s="1"/>
  <c r="AO19" i="24" s="1"/>
  <c r="AP19" i="24" s="1"/>
  <c r="AQ19" i="24" s="1"/>
  <c r="AR19" i="24" s="1"/>
  <c r="AS19" i="24" s="1"/>
  <c r="AT19" i="24" s="1"/>
  <c r="AU19" i="24" s="1"/>
  <c r="AV19" i="24" s="1"/>
  <c r="AW19" i="24" s="1"/>
  <c r="AX19" i="24" s="1"/>
  <c r="AY19" i="24" s="1"/>
  <c r="AZ19" i="24" s="1"/>
  <c r="BA19" i="24" s="1"/>
  <c r="W20" i="24"/>
  <c r="X20" i="24" s="1"/>
  <c r="Y20" i="24" s="1"/>
  <c r="Z20" i="24" s="1"/>
  <c r="AA20" i="24" s="1"/>
  <c r="AB20" i="24" s="1"/>
  <c r="AC20" i="24" s="1"/>
  <c r="AD20" i="24" s="1"/>
  <c r="AE20" i="24" s="1"/>
  <c r="AF20" i="24" s="1"/>
  <c r="AG20" i="24" s="1"/>
  <c r="AH20" i="24" s="1"/>
  <c r="AI20" i="24" s="1"/>
  <c r="AJ20" i="24" s="1"/>
  <c r="AK20" i="24" s="1"/>
  <c r="AL20" i="24" s="1"/>
  <c r="AM20" i="24" s="1"/>
  <c r="AN20" i="24" s="1"/>
  <c r="AO20" i="24" s="1"/>
  <c r="AP20" i="24" s="1"/>
  <c r="AQ20" i="24" s="1"/>
  <c r="AR20" i="24" s="1"/>
  <c r="AS20" i="24" s="1"/>
  <c r="AT20" i="24" s="1"/>
  <c r="AU20" i="24" s="1"/>
  <c r="AV20" i="24" s="1"/>
  <c r="AW20" i="24" s="1"/>
  <c r="AX20" i="24" s="1"/>
  <c r="AY20" i="24" s="1"/>
  <c r="AZ20" i="24" s="1"/>
  <c r="BA20" i="24" s="1"/>
  <c r="W13" i="24"/>
  <c r="X13" i="24" s="1"/>
  <c r="Y13" i="24" s="1"/>
  <c r="Z13" i="24" s="1"/>
  <c r="AA13" i="24" s="1"/>
  <c r="AB13" i="24" s="1"/>
  <c r="AC13" i="24" s="1"/>
  <c r="AD13" i="24" s="1"/>
  <c r="AE13" i="24" s="1"/>
  <c r="AF13" i="24" s="1"/>
  <c r="AG13" i="24" s="1"/>
  <c r="AH13" i="24" s="1"/>
  <c r="AI13" i="24" s="1"/>
  <c r="AJ13" i="24" s="1"/>
  <c r="AK13" i="24" s="1"/>
  <c r="AL13" i="24" s="1"/>
  <c r="AM13" i="24" s="1"/>
  <c r="AN13" i="24" s="1"/>
  <c r="AO13" i="24" s="1"/>
  <c r="AP13" i="24" s="1"/>
  <c r="AQ13" i="24" s="1"/>
  <c r="AR13" i="24" s="1"/>
  <c r="AS13" i="24" s="1"/>
  <c r="AT13" i="24" s="1"/>
  <c r="AU13" i="24" s="1"/>
  <c r="AV13" i="24" s="1"/>
  <c r="AW13" i="24" s="1"/>
  <c r="AX13" i="24" s="1"/>
  <c r="AY13" i="24" s="1"/>
  <c r="AZ13" i="24" s="1"/>
  <c r="BA13" i="24" s="1"/>
  <c r="W12" i="24"/>
  <c r="X12" i="24" s="1"/>
  <c r="Y12" i="24" s="1"/>
  <c r="Z12" i="24" s="1"/>
  <c r="AA12" i="24" s="1"/>
  <c r="AB12" i="24" s="1"/>
  <c r="AC12" i="24" s="1"/>
  <c r="AD12" i="24" s="1"/>
  <c r="AE12" i="24" s="1"/>
  <c r="AF12" i="24" s="1"/>
  <c r="AG12" i="24" s="1"/>
  <c r="AH12" i="24" s="1"/>
  <c r="AI12" i="24" s="1"/>
  <c r="AJ12" i="24" s="1"/>
  <c r="AK12" i="24" s="1"/>
  <c r="AL12" i="24" s="1"/>
  <c r="AM12" i="24" s="1"/>
  <c r="AN12" i="24" s="1"/>
  <c r="AO12" i="24" s="1"/>
  <c r="AP12" i="24" s="1"/>
  <c r="AQ12" i="24" s="1"/>
  <c r="AR12" i="24" s="1"/>
  <c r="AS12" i="24" s="1"/>
  <c r="AT12" i="24" s="1"/>
  <c r="AU12" i="24" s="1"/>
  <c r="AV12" i="24" s="1"/>
  <c r="AW12" i="24" s="1"/>
  <c r="AX12" i="24" s="1"/>
  <c r="AY12" i="24" s="1"/>
  <c r="AZ12" i="24" s="1"/>
  <c r="BA12" i="24" s="1"/>
  <c r="W22" i="24"/>
  <c r="X22" i="24" s="1"/>
  <c r="Y22" i="24" s="1"/>
  <c r="Z22" i="24" s="1"/>
  <c r="AA22" i="24" s="1"/>
  <c r="AB22" i="24" s="1"/>
  <c r="AC22" i="24" s="1"/>
  <c r="AD22" i="24" s="1"/>
  <c r="AE22" i="24" s="1"/>
  <c r="AF22" i="24" s="1"/>
  <c r="AG22" i="24" s="1"/>
  <c r="AH22" i="24" s="1"/>
  <c r="AI22" i="24" s="1"/>
  <c r="AJ22" i="24" s="1"/>
  <c r="AK22" i="24" s="1"/>
  <c r="AL22" i="24" s="1"/>
  <c r="AM22" i="24" s="1"/>
  <c r="AN22" i="24" s="1"/>
  <c r="AO22" i="24" s="1"/>
  <c r="AP22" i="24" s="1"/>
  <c r="AQ22" i="24" s="1"/>
  <c r="AR22" i="24" s="1"/>
  <c r="AS22" i="24" s="1"/>
  <c r="AT22" i="24" s="1"/>
  <c r="AU22" i="24" s="1"/>
  <c r="AV22" i="24" s="1"/>
  <c r="AW22" i="24" s="1"/>
  <c r="AX22" i="24" s="1"/>
  <c r="AY22" i="24" s="1"/>
  <c r="AZ22" i="24" s="1"/>
  <c r="BA22" i="24" s="1"/>
  <c r="W10" i="24"/>
  <c r="X10" i="24" s="1"/>
  <c r="Y10" i="24" s="1"/>
  <c r="Z10" i="24" s="1"/>
  <c r="AA10" i="24" s="1"/>
  <c r="AB10" i="24" s="1"/>
  <c r="AC10" i="24" s="1"/>
  <c r="AD10" i="24" s="1"/>
  <c r="AE10" i="24" s="1"/>
  <c r="AF10" i="24" s="1"/>
  <c r="AG10" i="24" s="1"/>
  <c r="AH10" i="24" s="1"/>
  <c r="AI10" i="24" s="1"/>
  <c r="AJ10" i="24" s="1"/>
  <c r="AK10" i="24" s="1"/>
  <c r="AL10" i="24" s="1"/>
  <c r="AM10" i="24" s="1"/>
  <c r="AN10" i="24" s="1"/>
  <c r="AO10" i="24" s="1"/>
  <c r="AP10" i="24" s="1"/>
  <c r="AQ10" i="24" s="1"/>
  <c r="AR10" i="24" s="1"/>
  <c r="AS10" i="24" s="1"/>
  <c r="AT10" i="24" s="1"/>
  <c r="AU10" i="24" s="1"/>
  <c r="AV10" i="24" s="1"/>
  <c r="AW10" i="24" s="1"/>
  <c r="AX10" i="24" s="1"/>
  <c r="AY10" i="24" s="1"/>
  <c r="AZ10" i="24" s="1"/>
  <c r="BA10" i="24" s="1"/>
  <c r="W14" i="24"/>
  <c r="X14" i="24" s="1"/>
  <c r="Y14" i="24" s="1"/>
  <c r="Z14" i="24" s="1"/>
  <c r="AA14" i="24" s="1"/>
  <c r="AB14" i="24" s="1"/>
  <c r="AC14" i="24" s="1"/>
  <c r="AD14" i="24" s="1"/>
  <c r="AE14" i="24" s="1"/>
  <c r="AF14" i="24" s="1"/>
  <c r="AG14" i="24" s="1"/>
  <c r="AH14" i="24" s="1"/>
  <c r="AI14" i="24" s="1"/>
  <c r="AJ14" i="24" s="1"/>
  <c r="AK14" i="24" s="1"/>
  <c r="AL14" i="24" s="1"/>
  <c r="AM14" i="24" s="1"/>
  <c r="AN14" i="24" s="1"/>
  <c r="AO14" i="24" s="1"/>
  <c r="AP14" i="24" s="1"/>
  <c r="AQ14" i="24" s="1"/>
  <c r="AR14" i="24" s="1"/>
  <c r="AS14" i="24" s="1"/>
  <c r="AT14" i="24" s="1"/>
  <c r="AU14" i="24" s="1"/>
  <c r="AV14" i="24" s="1"/>
  <c r="AW14" i="24" s="1"/>
  <c r="AX14" i="24" s="1"/>
  <c r="AY14" i="24" s="1"/>
  <c r="AZ14" i="24" s="1"/>
  <c r="BA14" i="24" s="1"/>
  <c r="W16" i="24"/>
  <c r="X16" i="24" s="1"/>
  <c r="Y16" i="24" s="1"/>
  <c r="Z16" i="24" s="1"/>
  <c r="AA16" i="24" s="1"/>
  <c r="AB16" i="24" s="1"/>
  <c r="AC16" i="24" s="1"/>
  <c r="AD16" i="24" s="1"/>
  <c r="AE16" i="24" s="1"/>
  <c r="AF16" i="24" s="1"/>
  <c r="AG16" i="24" s="1"/>
  <c r="AH16" i="24" s="1"/>
  <c r="AI16" i="24" s="1"/>
  <c r="AJ16" i="24" s="1"/>
  <c r="AK16" i="24" s="1"/>
  <c r="AL16" i="24" s="1"/>
  <c r="AM16" i="24" s="1"/>
  <c r="AN16" i="24" s="1"/>
  <c r="AO16" i="24" s="1"/>
  <c r="AP16" i="24" s="1"/>
  <c r="AQ16" i="24" s="1"/>
  <c r="AR16" i="24" s="1"/>
  <c r="AS16" i="24" s="1"/>
  <c r="AT16" i="24" s="1"/>
  <c r="AU16" i="24" s="1"/>
  <c r="AV16" i="24" s="1"/>
  <c r="AW16" i="24" s="1"/>
  <c r="AX16" i="24" s="1"/>
  <c r="AY16" i="24" s="1"/>
  <c r="AZ16" i="24" s="1"/>
  <c r="BA16" i="24" s="1"/>
  <c r="W17" i="24"/>
  <c r="X17" i="24" s="1"/>
  <c r="Y17" i="24" s="1"/>
  <c r="Z17" i="24" s="1"/>
  <c r="AA17" i="24" s="1"/>
  <c r="AB17" i="24" s="1"/>
  <c r="AC17" i="24" s="1"/>
  <c r="AD17" i="24" s="1"/>
  <c r="AE17" i="24" s="1"/>
  <c r="AF17" i="24" s="1"/>
  <c r="AG17" i="24" s="1"/>
  <c r="AH17" i="24" s="1"/>
  <c r="AI17" i="24" s="1"/>
  <c r="AJ17" i="24" s="1"/>
  <c r="AK17" i="24" s="1"/>
  <c r="AL17" i="24" s="1"/>
  <c r="AM17" i="24" s="1"/>
  <c r="AN17" i="24" s="1"/>
  <c r="AO17" i="24" s="1"/>
  <c r="AP17" i="24" s="1"/>
  <c r="AQ17" i="24" s="1"/>
  <c r="AR17" i="24" s="1"/>
  <c r="AS17" i="24" s="1"/>
  <c r="AT17" i="24" s="1"/>
  <c r="AU17" i="24" s="1"/>
  <c r="AV17" i="24" s="1"/>
  <c r="AW17" i="24" s="1"/>
  <c r="AX17" i="24" s="1"/>
  <c r="AY17" i="24" s="1"/>
  <c r="AZ17" i="24" s="1"/>
  <c r="BA17" i="24" s="1"/>
  <c r="W21" i="24"/>
  <c r="X21" i="24" s="1"/>
  <c r="Y21" i="24" s="1"/>
  <c r="Z21" i="24" s="1"/>
  <c r="AA21" i="24" s="1"/>
  <c r="AB21" i="24" s="1"/>
  <c r="AC21" i="24" s="1"/>
  <c r="AD21" i="24" s="1"/>
  <c r="AE21" i="24" s="1"/>
  <c r="AF21" i="24" s="1"/>
  <c r="AG21" i="24" s="1"/>
  <c r="AH21" i="24" s="1"/>
  <c r="AI21" i="24" s="1"/>
  <c r="AJ21" i="24" s="1"/>
  <c r="AK21" i="24" s="1"/>
  <c r="AL21" i="24" s="1"/>
  <c r="AM21" i="24" s="1"/>
  <c r="AN21" i="24" s="1"/>
  <c r="AO21" i="24" s="1"/>
  <c r="AP21" i="24" s="1"/>
  <c r="AQ21" i="24" s="1"/>
  <c r="AR21" i="24" s="1"/>
  <c r="AS21" i="24" s="1"/>
  <c r="AT21" i="24" s="1"/>
  <c r="AU21" i="24" s="1"/>
  <c r="AV21" i="24" s="1"/>
  <c r="AW21" i="24" s="1"/>
  <c r="AX21" i="24" s="1"/>
  <c r="AY21" i="24" s="1"/>
  <c r="AZ21" i="24" s="1"/>
  <c r="BA21" i="24" s="1"/>
  <c r="Y19" i="19"/>
  <c r="Z19" i="19" s="1"/>
  <c r="AA19" i="19" s="1"/>
  <c r="AB19" i="19" s="1"/>
  <c r="AC19" i="19" s="1"/>
  <c r="AD19" i="19" s="1"/>
  <c r="AE19" i="19" s="1"/>
  <c r="AF19" i="19" s="1"/>
  <c r="AG19" i="19" s="1"/>
  <c r="AH19" i="19" s="1"/>
  <c r="AI19" i="19" s="1"/>
  <c r="AJ19" i="19" s="1"/>
  <c r="AK19" i="19" s="1"/>
  <c r="AL19" i="19" s="1"/>
  <c r="AM19" i="19" s="1"/>
  <c r="AN19" i="19" s="1"/>
  <c r="AO19" i="19" s="1"/>
  <c r="AP19" i="19" s="1"/>
  <c r="AQ19" i="19" s="1"/>
  <c r="AR19" i="19" s="1"/>
  <c r="AS19" i="19" s="1"/>
  <c r="AT19" i="19" s="1"/>
  <c r="AU19" i="19" s="1"/>
  <c r="AV19" i="19" s="1"/>
  <c r="AW19" i="19" s="1"/>
  <c r="AX19" i="19" s="1"/>
  <c r="AY19" i="19" s="1"/>
  <c r="AZ19" i="19" s="1"/>
  <c r="BA19" i="19" s="1"/>
  <c r="O19" i="19" s="1"/>
  <c r="P19" i="19" s="1"/>
  <c r="H19" i="19" s="1"/>
  <c r="I19" i="19" s="1"/>
  <c r="W12" i="19"/>
  <c r="X12" i="19" s="1"/>
  <c r="Y12" i="19" s="1"/>
  <c r="Z12" i="19" s="1"/>
  <c r="AA12" i="19" s="1"/>
  <c r="AB12" i="19" s="1"/>
  <c r="AC12" i="19" s="1"/>
  <c r="AD12" i="19" s="1"/>
  <c r="AE12" i="19" s="1"/>
  <c r="AF12" i="19" s="1"/>
  <c r="AG12" i="19" s="1"/>
  <c r="AH12" i="19" s="1"/>
  <c r="AI12" i="19" s="1"/>
  <c r="AJ12" i="19" s="1"/>
  <c r="AK12" i="19" s="1"/>
  <c r="AL12" i="19" s="1"/>
  <c r="AM12" i="19" s="1"/>
  <c r="AN12" i="19" s="1"/>
  <c r="AO12" i="19" s="1"/>
  <c r="AP12" i="19" s="1"/>
  <c r="AQ12" i="19" s="1"/>
  <c r="AR12" i="19" s="1"/>
  <c r="AS12" i="19" s="1"/>
  <c r="AT12" i="19" s="1"/>
  <c r="AU12" i="19" s="1"/>
  <c r="AV12" i="19" s="1"/>
  <c r="AW12" i="19" s="1"/>
  <c r="AX12" i="19" s="1"/>
  <c r="AY12" i="19" s="1"/>
  <c r="AZ12" i="19" s="1"/>
  <c r="BA12" i="19" s="1"/>
  <c r="BB15" i="19"/>
  <c r="O15" i="19"/>
  <c r="P15" i="19" s="1"/>
  <c r="H15" i="19" s="1"/>
  <c r="I15" i="19" s="1"/>
  <c r="W14" i="19"/>
  <c r="X14" i="19" s="1"/>
  <c r="Y14" i="19" s="1"/>
  <c r="Z14" i="19" s="1"/>
  <c r="AA14" i="19" s="1"/>
  <c r="AB14" i="19" s="1"/>
  <c r="AC14" i="19" s="1"/>
  <c r="AD14" i="19" s="1"/>
  <c r="AE14" i="19" s="1"/>
  <c r="AF14" i="19" s="1"/>
  <c r="AG14" i="19" s="1"/>
  <c r="AH14" i="19" s="1"/>
  <c r="AI14" i="19" s="1"/>
  <c r="AJ14" i="19" s="1"/>
  <c r="AK14" i="19" s="1"/>
  <c r="AL14" i="19" s="1"/>
  <c r="AM14" i="19" s="1"/>
  <c r="AN14" i="19" s="1"/>
  <c r="AO14" i="19" s="1"/>
  <c r="AP14" i="19" s="1"/>
  <c r="AQ14" i="19" s="1"/>
  <c r="AR14" i="19" s="1"/>
  <c r="AS14" i="19" s="1"/>
  <c r="AT14" i="19" s="1"/>
  <c r="AU14" i="19" s="1"/>
  <c r="AV14" i="19" s="1"/>
  <c r="AW14" i="19" s="1"/>
  <c r="AX14" i="19" s="1"/>
  <c r="AY14" i="19" s="1"/>
  <c r="AZ14" i="19" s="1"/>
  <c r="BA14" i="19" s="1"/>
  <c r="W20" i="19"/>
  <c r="X20" i="19" s="1"/>
  <c r="Y20" i="19" s="1"/>
  <c r="Z20" i="19" s="1"/>
  <c r="AA20" i="19" s="1"/>
  <c r="AB20" i="19" s="1"/>
  <c r="AC20" i="19" s="1"/>
  <c r="AD20" i="19" s="1"/>
  <c r="AE20" i="19" s="1"/>
  <c r="AF20" i="19" s="1"/>
  <c r="AG20" i="19" s="1"/>
  <c r="AH20" i="19" s="1"/>
  <c r="AI20" i="19" s="1"/>
  <c r="AJ20" i="19" s="1"/>
  <c r="AK20" i="19" s="1"/>
  <c r="AL20" i="19" s="1"/>
  <c r="AM20" i="19" s="1"/>
  <c r="AN20" i="19" s="1"/>
  <c r="AO20" i="19" s="1"/>
  <c r="AP20" i="19" s="1"/>
  <c r="AQ20" i="19" s="1"/>
  <c r="AR20" i="19" s="1"/>
  <c r="AS20" i="19" s="1"/>
  <c r="AT20" i="19" s="1"/>
  <c r="AU20" i="19" s="1"/>
  <c r="AV20" i="19" s="1"/>
  <c r="AW20" i="19" s="1"/>
  <c r="AX20" i="19" s="1"/>
  <c r="AY20" i="19" s="1"/>
  <c r="AZ20" i="19" s="1"/>
  <c r="BA20" i="19" s="1"/>
  <c r="W11" i="19"/>
  <c r="X11" i="19" s="1"/>
  <c r="Y11" i="19" s="1"/>
  <c r="Z11" i="19" s="1"/>
  <c r="AA11" i="19" s="1"/>
  <c r="AB11" i="19" s="1"/>
  <c r="AC11" i="19" s="1"/>
  <c r="AD11" i="19" s="1"/>
  <c r="AE11" i="19" s="1"/>
  <c r="AF11" i="19" s="1"/>
  <c r="AG11" i="19" s="1"/>
  <c r="AH11" i="19" s="1"/>
  <c r="AI11" i="19" s="1"/>
  <c r="AJ11" i="19" s="1"/>
  <c r="AK11" i="19" s="1"/>
  <c r="AL11" i="19" s="1"/>
  <c r="AM11" i="19" s="1"/>
  <c r="AN11" i="19" s="1"/>
  <c r="AO11" i="19" s="1"/>
  <c r="AP11" i="19" s="1"/>
  <c r="AQ11" i="19" s="1"/>
  <c r="AR11" i="19" s="1"/>
  <c r="AS11" i="19" s="1"/>
  <c r="AT11" i="19" s="1"/>
  <c r="AU11" i="19" s="1"/>
  <c r="AV11" i="19" s="1"/>
  <c r="AW11" i="19" s="1"/>
  <c r="AX11" i="19" s="1"/>
  <c r="AY11" i="19" s="1"/>
  <c r="AZ11" i="19" s="1"/>
  <c r="BA11" i="19" s="1"/>
  <c r="W13" i="19"/>
  <c r="X13" i="19" s="1"/>
  <c r="Y13" i="19" s="1"/>
  <c r="Z13" i="19" s="1"/>
  <c r="AA13" i="19" s="1"/>
  <c r="AB13" i="19" s="1"/>
  <c r="AC13" i="19" s="1"/>
  <c r="AD13" i="19" s="1"/>
  <c r="AE13" i="19" s="1"/>
  <c r="AF13" i="19" s="1"/>
  <c r="AG13" i="19" s="1"/>
  <c r="AH13" i="19" s="1"/>
  <c r="AI13" i="19" s="1"/>
  <c r="AJ13" i="19" s="1"/>
  <c r="AK13" i="19" s="1"/>
  <c r="AL13" i="19" s="1"/>
  <c r="AM13" i="19" s="1"/>
  <c r="AN13" i="19" s="1"/>
  <c r="AO13" i="19" s="1"/>
  <c r="AP13" i="19" s="1"/>
  <c r="AQ13" i="19" s="1"/>
  <c r="AR13" i="19" s="1"/>
  <c r="AS13" i="19" s="1"/>
  <c r="AT13" i="19" s="1"/>
  <c r="AU13" i="19" s="1"/>
  <c r="AV13" i="19" s="1"/>
  <c r="AW13" i="19" s="1"/>
  <c r="AX13" i="19" s="1"/>
  <c r="AY13" i="19" s="1"/>
  <c r="AZ13" i="19" s="1"/>
  <c r="BA13" i="19" s="1"/>
  <c r="W21" i="19"/>
  <c r="X21" i="19" s="1"/>
  <c r="Y21" i="19" s="1"/>
  <c r="Z21" i="19" s="1"/>
  <c r="AA21" i="19" s="1"/>
  <c r="AB21" i="19" s="1"/>
  <c r="AC21" i="19" s="1"/>
  <c r="AD21" i="19" s="1"/>
  <c r="AE21" i="19" s="1"/>
  <c r="AF21" i="19" s="1"/>
  <c r="AG21" i="19" s="1"/>
  <c r="AH21" i="19" s="1"/>
  <c r="AI21" i="19" s="1"/>
  <c r="AJ21" i="19" s="1"/>
  <c r="AK21" i="19" s="1"/>
  <c r="AL21" i="19" s="1"/>
  <c r="AM21" i="19" s="1"/>
  <c r="AN21" i="19" s="1"/>
  <c r="AO21" i="19" s="1"/>
  <c r="AP21" i="19" s="1"/>
  <c r="AQ21" i="19" s="1"/>
  <c r="AR21" i="19" s="1"/>
  <c r="AS21" i="19" s="1"/>
  <c r="AT21" i="19" s="1"/>
  <c r="AU21" i="19" s="1"/>
  <c r="AV21" i="19" s="1"/>
  <c r="AW21" i="19" s="1"/>
  <c r="AX21" i="19" s="1"/>
  <c r="AY21" i="19" s="1"/>
  <c r="AZ21" i="19" s="1"/>
  <c r="BA21" i="19" s="1"/>
  <c r="W17" i="19"/>
  <c r="X17" i="19" s="1"/>
  <c r="Y17" i="19" s="1"/>
  <c r="Z17" i="19" s="1"/>
  <c r="AA17" i="19" s="1"/>
  <c r="AB17" i="19" s="1"/>
  <c r="AC17" i="19" s="1"/>
  <c r="AD17" i="19" s="1"/>
  <c r="AE17" i="19" s="1"/>
  <c r="AF17" i="19" s="1"/>
  <c r="AG17" i="19" s="1"/>
  <c r="AH17" i="19" s="1"/>
  <c r="AI17" i="19" s="1"/>
  <c r="AJ17" i="19" s="1"/>
  <c r="AK17" i="19" s="1"/>
  <c r="AL17" i="19" s="1"/>
  <c r="AM17" i="19" s="1"/>
  <c r="AN17" i="19" s="1"/>
  <c r="AO17" i="19" s="1"/>
  <c r="AP17" i="19" s="1"/>
  <c r="AQ17" i="19" s="1"/>
  <c r="AR17" i="19" s="1"/>
  <c r="AS17" i="19" s="1"/>
  <c r="AT17" i="19" s="1"/>
  <c r="AU17" i="19" s="1"/>
  <c r="AV17" i="19" s="1"/>
  <c r="AW17" i="19" s="1"/>
  <c r="AX17" i="19" s="1"/>
  <c r="AY17" i="19" s="1"/>
  <c r="AZ17" i="19" s="1"/>
  <c r="BA17" i="19" s="1"/>
  <c r="W18" i="19"/>
  <c r="X18" i="19" s="1"/>
  <c r="Y18" i="19" s="1"/>
  <c r="Z18" i="19" s="1"/>
  <c r="AA18" i="19" s="1"/>
  <c r="AB18" i="19" s="1"/>
  <c r="AC18" i="19" s="1"/>
  <c r="AD18" i="19" s="1"/>
  <c r="AE18" i="19" s="1"/>
  <c r="AF18" i="19" s="1"/>
  <c r="AG18" i="19" s="1"/>
  <c r="AH18" i="19" s="1"/>
  <c r="AI18" i="19" s="1"/>
  <c r="AJ18" i="19" s="1"/>
  <c r="AK18" i="19" s="1"/>
  <c r="AL18" i="19" s="1"/>
  <c r="AM18" i="19" s="1"/>
  <c r="AN18" i="19" s="1"/>
  <c r="AO18" i="19" s="1"/>
  <c r="AP18" i="19" s="1"/>
  <c r="AQ18" i="19" s="1"/>
  <c r="AR18" i="19" s="1"/>
  <c r="AS18" i="19" s="1"/>
  <c r="AT18" i="19" s="1"/>
  <c r="AU18" i="19" s="1"/>
  <c r="AV18" i="19" s="1"/>
  <c r="AW18" i="19" s="1"/>
  <c r="AX18" i="19" s="1"/>
  <c r="AY18" i="19" s="1"/>
  <c r="AZ18" i="19" s="1"/>
  <c r="BA18" i="19" s="1"/>
  <c r="W9" i="19"/>
  <c r="X9" i="19" s="1"/>
  <c r="Y9" i="19" s="1"/>
  <c r="Z9" i="19" s="1"/>
  <c r="AA9" i="19" s="1"/>
  <c r="AB9" i="19" s="1"/>
  <c r="AC9" i="19" s="1"/>
  <c r="AD9" i="19" s="1"/>
  <c r="AE9" i="19" s="1"/>
  <c r="AF9" i="19" s="1"/>
  <c r="AG9" i="19" s="1"/>
  <c r="AH9" i="19" s="1"/>
  <c r="AI9" i="19" s="1"/>
  <c r="AJ9" i="19" s="1"/>
  <c r="AK9" i="19" s="1"/>
  <c r="AL9" i="19" s="1"/>
  <c r="AM9" i="19" s="1"/>
  <c r="AN9" i="19" s="1"/>
  <c r="AO9" i="19" s="1"/>
  <c r="AP9" i="19" s="1"/>
  <c r="AQ9" i="19" s="1"/>
  <c r="AR9" i="19" s="1"/>
  <c r="AS9" i="19" s="1"/>
  <c r="AT9" i="19" s="1"/>
  <c r="AU9" i="19" s="1"/>
  <c r="AV9" i="19" s="1"/>
  <c r="AW9" i="19" s="1"/>
  <c r="AX9" i="19" s="1"/>
  <c r="AY9" i="19" s="1"/>
  <c r="AZ9" i="19" s="1"/>
  <c r="BA9" i="19" s="1"/>
  <c r="I23" i="25" l="1"/>
  <c r="O11" i="24"/>
  <c r="P11" i="24" s="1"/>
  <c r="H11" i="24" s="1"/>
  <c r="I11" i="24" s="1"/>
  <c r="O18" i="24"/>
  <c r="P18" i="24" s="1"/>
  <c r="H18" i="24" s="1"/>
  <c r="I18" i="24" s="1"/>
  <c r="BB18" i="24"/>
  <c r="BB22" i="19"/>
  <c r="BB19" i="19"/>
  <c r="BB16" i="19"/>
  <c r="O16" i="19"/>
  <c r="P16" i="19" s="1"/>
  <c r="H16" i="19" s="1"/>
  <c r="I16" i="19" s="1"/>
  <c r="O9" i="24"/>
  <c r="P9" i="24" s="1"/>
  <c r="H9" i="24" s="1"/>
  <c r="I9" i="24" s="1"/>
  <c r="BB9" i="24"/>
  <c r="BB16" i="24"/>
  <c r="O16" i="24"/>
  <c r="P16" i="24" s="1"/>
  <c r="H16" i="24" s="1"/>
  <c r="I16" i="24" s="1"/>
  <c r="BB14" i="24"/>
  <c r="O14" i="24"/>
  <c r="P14" i="24" s="1"/>
  <c r="H14" i="24" s="1"/>
  <c r="I14" i="24" s="1"/>
  <c r="O20" i="24"/>
  <c r="P20" i="24" s="1"/>
  <c r="H20" i="24" s="1"/>
  <c r="I20" i="24" s="1"/>
  <c r="BB20" i="24"/>
  <c r="BB21" i="24"/>
  <c r="O21" i="24"/>
  <c r="P21" i="24" s="1"/>
  <c r="H21" i="24" s="1"/>
  <c r="I21" i="24" s="1"/>
  <c r="O13" i="24"/>
  <c r="P13" i="24" s="1"/>
  <c r="H13" i="24" s="1"/>
  <c r="I13" i="24" s="1"/>
  <c r="BB13" i="24"/>
  <c r="BB22" i="24"/>
  <c r="O22" i="24"/>
  <c r="P22" i="24" s="1"/>
  <c r="H22" i="24" s="1"/>
  <c r="I22" i="24" s="1"/>
  <c r="O15" i="24"/>
  <c r="P15" i="24" s="1"/>
  <c r="H15" i="24" s="1"/>
  <c r="I15" i="24" s="1"/>
  <c r="BB15" i="24"/>
  <c r="BB17" i="24"/>
  <c r="O17" i="24"/>
  <c r="P17" i="24" s="1"/>
  <c r="H17" i="24" s="1"/>
  <c r="I17" i="24" s="1"/>
  <c r="O10" i="24"/>
  <c r="P10" i="24" s="1"/>
  <c r="H10" i="24" s="1"/>
  <c r="I10" i="24" s="1"/>
  <c r="BB10" i="24"/>
  <c r="BB12" i="24"/>
  <c r="O12" i="24"/>
  <c r="P12" i="24" s="1"/>
  <c r="H12" i="24" s="1"/>
  <c r="I12" i="24" s="1"/>
  <c r="O19" i="24"/>
  <c r="P19" i="24" s="1"/>
  <c r="H19" i="24" s="1"/>
  <c r="I19" i="24" s="1"/>
  <c r="BB19" i="24"/>
  <c r="BB12" i="19"/>
  <c r="O12" i="19"/>
  <c r="P12" i="19" s="1"/>
  <c r="H12" i="19" s="1"/>
  <c r="I12" i="19" s="1"/>
  <c r="O10" i="19"/>
  <c r="P10" i="19" s="1"/>
  <c r="H10" i="19" s="1"/>
  <c r="I10" i="19" s="1"/>
  <c r="O21" i="19"/>
  <c r="P21" i="19" s="1"/>
  <c r="H21" i="19" s="1"/>
  <c r="I21" i="19" s="1"/>
  <c r="BB21" i="19"/>
  <c r="BB20" i="19"/>
  <c r="O20" i="19"/>
  <c r="P20" i="19" s="1"/>
  <c r="H20" i="19" s="1"/>
  <c r="I20" i="19" s="1"/>
  <c r="BB17" i="19"/>
  <c r="O17" i="19"/>
  <c r="P17" i="19" s="1"/>
  <c r="H17" i="19" s="1"/>
  <c r="I17" i="19" s="1"/>
  <c r="O13" i="19"/>
  <c r="P13" i="19" s="1"/>
  <c r="H13" i="19" s="1"/>
  <c r="I13" i="19" s="1"/>
  <c r="BB13" i="19"/>
  <c r="BB14" i="19"/>
  <c r="O14" i="19"/>
  <c r="P14" i="19" s="1"/>
  <c r="H14" i="19" s="1"/>
  <c r="I14" i="19" s="1"/>
  <c r="O18" i="19"/>
  <c r="P18" i="19" s="1"/>
  <c r="H18" i="19" s="1"/>
  <c r="I18" i="19" s="1"/>
  <c r="BB18" i="19"/>
  <c r="O11" i="19"/>
  <c r="P11" i="19" s="1"/>
  <c r="H11" i="19" s="1"/>
  <c r="I11" i="19" s="1"/>
  <c r="BB11" i="19"/>
  <c r="O9" i="19"/>
  <c r="P9" i="19" s="1"/>
  <c r="H9" i="19" s="1"/>
  <c r="I9" i="19" s="1"/>
  <c r="BB9" i="19"/>
  <c r="I23" i="19" l="1"/>
  <c r="I23" i="24"/>
</calcChain>
</file>

<file path=xl/sharedStrings.xml><?xml version="1.0" encoding="utf-8"?>
<sst xmlns="http://schemas.openxmlformats.org/spreadsheetml/2006/main" count="1047" uniqueCount="161">
  <si>
    <t>C E</t>
  </si>
  <si>
    <t>V I</t>
  </si>
  <si>
    <t>ND</t>
  </si>
  <si>
    <t>DU</t>
  </si>
  <si>
    <t>(mm)</t>
  </si>
  <si>
    <t>Deonica</t>
  </si>
  <si>
    <t>L</t>
  </si>
  <si>
    <t>JO</t>
  </si>
  <si>
    <t>q</t>
  </si>
  <si>
    <t>v</t>
  </si>
  <si>
    <t>h</t>
  </si>
  <si>
    <t>H</t>
  </si>
  <si>
    <t>(m)</t>
  </si>
  <si>
    <t>(l/s)</t>
  </si>
  <si>
    <t>(m/s)</t>
  </si>
  <si>
    <t>(m/m)</t>
  </si>
  <si>
    <t>1-2</t>
  </si>
  <si>
    <t>2-3</t>
  </si>
  <si>
    <t>3-4</t>
  </si>
  <si>
    <t>4-5</t>
  </si>
  <si>
    <t>7-8</t>
  </si>
  <si>
    <t>m</t>
  </si>
  <si>
    <t>5-6</t>
  </si>
  <si>
    <t>6-7</t>
  </si>
  <si>
    <t>8-9</t>
  </si>
  <si>
    <r>
      <t>S</t>
    </r>
    <r>
      <rPr>
        <b/>
        <sz val="12"/>
        <color indexed="8"/>
        <rFont val="Arial"/>
        <family val="2"/>
      </rPr>
      <t>H =</t>
    </r>
  </si>
  <si>
    <t>10-11</t>
  </si>
  <si>
    <t>11-12</t>
  </si>
  <si>
    <t>12-13</t>
  </si>
  <si>
    <t>13-14</t>
  </si>
  <si>
    <t>14-15</t>
  </si>
  <si>
    <t>9-10</t>
  </si>
  <si>
    <t>k</t>
  </si>
  <si>
    <t>temperature</t>
  </si>
  <si>
    <r>
      <rPr>
        <sz val="12"/>
        <rFont val="Calibri"/>
        <family val="2"/>
      </rPr>
      <t>°</t>
    </r>
    <r>
      <rPr>
        <sz val="12"/>
        <rFont val="Courier"/>
        <family val="3"/>
      </rPr>
      <t>C</t>
    </r>
  </si>
  <si>
    <t>rho</t>
  </si>
  <si>
    <t>viscosity</t>
  </si>
  <si>
    <t>Pi</t>
  </si>
  <si>
    <t>bar_to_meter</t>
  </si>
  <si>
    <t>a</t>
  </si>
  <si>
    <t>b</t>
  </si>
  <si>
    <t>c</t>
  </si>
  <si>
    <t>oldP</t>
  </si>
  <si>
    <t>newP</t>
  </si>
  <si>
    <t>h = i</t>
  </si>
  <si>
    <t>m/m</t>
  </si>
  <si>
    <t>Temperatura</t>
  </si>
  <si>
    <t>DIMENZIONISANJE VODOVODNE MREŽE</t>
  </si>
  <si>
    <t xml:space="preserve">        Hidraulički gubici pritiska za vertikale</t>
  </si>
  <si>
    <t>DN</t>
  </si>
  <si>
    <r>
      <t>D</t>
    </r>
    <r>
      <rPr>
        <b/>
        <sz val="8"/>
        <color indexed="8"/>
        <rFont val="Yu Times"/>
        <charset val="238"/>
      </rPr>
      <t>unutrašnji</t>
    </r>
  </si>
  <si>
    <t>Pipelife Greenlife PPR PN16 DN16</t>
  </si>
  <si>
    <t>Pipelife Greenlife PPR PN16 DN20</t>
  </si>
  <si>
    <t>Pipelife Greenlife PPR PN16 DN25</t>
  </si>
  <si>
    <t>Pipelife Greenlife PPR PN16 DN32</t>
  </si>
  <si>
    <t>Pipelife Greenlife PPR PN16 DN40</t>
  </si>
  <si>
    <t>Pipelife Greenlife PPR PN16 DN50</t>
  </si>
  <si>
    <t>Pipelife Greenlife PPR PN16 DN63</t>
  </si>
  <si>
    <t>Pipelife Greenlife PPR PN16 DN75</t>
  </si>
  <si>
    <t>Pipelife Greenlife PPR PN16 DN90</t>
  </si>
  <si>
    <t>Pipelife Greenlife PPR PN16 DN110</t>
  </si>
  <si>
    <t>Pipelife Greenlife PPR PN20 DN16</t>
  </si>
  <si>
    <t>Pipelife Greenlife PPR GFR PN20 DN125</t>
  </si>
  <si>
    <t>Pipelife Greenlife PPR GFR PN20 DN110</t>
  </si>
  <si>
    <t>Pipelife Greenlife PPR GFR PN20 DN90</t>
  </si>
  <si>
    <t>Pipelife Greenlife PPR GFR PN20 DN75</t>
  </si>
  <si>
    <t>Pipelife Greenlife PPR GFR PN20 DN63</t>
  </si>
  <si>
    <t>Pipelife Greenlife PPR GFR PN20 DN50</t>
  </si>
  <si>
    <t>Pipelife Greenlife PPR GFR PN20 DN40</t>
  </si>
  <si>
    <t>Pipelife Greenlife PPR GFR PN20 DN32</t>
  </si>
  <si>
    <t>Pipelife Greenlife PPR GFR PN20 DN25</t>
  </si>
  <si>
    <t>Pipelife Greenlife PPR GFR PN20 DN20</t>
  </si>
  <si>
    <t>Pipelife Greenlife PPR GFR PN20 DN16</t>
  </si>
  <si>
    <t xml:space="preserve">Pipelife Greenlife PPR GFR PN20 </t>
  </si>
  <si>
    <t xml:space="preserve">Pipelife Greenlife PPR GFR PN16 </t>
  </si>
  <si>
    <t xml:space="preserve">Pipelife Greenlife PPR PN16 </t>
  </si>
  <si>
    <t xml:space="preserve">Pipelife Greenlife PPR PN20 </t>
  </si>
  <si>
    <t>Pipelife Greenlife PPR PN20 DN20</t>
  </si>
  <si>
    <t>Pipelife Greenlife PPR PN20 DN25</t>
  </si>
  <si>
    <t>Pipelife Greenlife PPR PN20 DN32</t>
  </si>
  <si>
    <t>Pipelife Greenlife PPR PN20 DN40</t>
  </si>
  <si>
    <t>Pipelife Greenlife PPR PN20 DN50</t>
  </si>
  <si>
    <t>Pipelife Greenlife PPR PN20 DN63</t>
  </si>
  <si>
    <t>Pipelife Greenlife PPR PN20 DN75</t>
  </si>
  <si>
    <t>Pipelife Greenlife PPR PN20 DN90</t>
  </si>
  <si>
    <t>Pipelife Greenlife PPR PN20 DN110</t>
  </si>
  <si>
    <t>Pipelife Radopress PN10 DN16</t>
  </si>
  <si>
    <t>Pipelife Radopress PN10 DN20</t>
  </si>
  <si>
    <t>Pipelife Radopress PN10 DN18</t>
  </si>
  <si>
    <t>Pipelife Radopress PN10 DN26</t>
  </si>
  <si>
    <t>Pipelife Radopress PN10 DN33</t>
  </si>
  <si>
    <t>Pipelife Radopress PN10 DN42</t>
  </si>
  <si>
    <t>Pipelife Radopress PN10 DN54</t>
  </si>
  <si>
    <t>Pipelife Radopress PN10 DN63</t>
  </si>
  <si>
    <t xml:space="preserve">Pipelife Radopress PN10 </t>
  </si>
  <si>
    <t>Pipelife Greenlife PPR GFR PN16 DN16</t>
  </si>
  <si>
    <t>Pipelife Greenlife PPR GFR PN16 DN20</t>
  </si>
  <si>
    <t>Pipelife Greenlife PPR GFR PN16 DN25</t>
  </si>
  <si>
    <t>Pipelife Greenlife PPR GFR PN16 DN32</t>
  </si>
  <si>
    <t>Pipelife Greenlife PPR GFR PN16 DN40</t>
  </si>
  <si>
    <t>Pipelife Greenlife PPR GFR PN16 DN50</t>
  </si>
  <si>
    <t>Pipelife Greenlife PPR GFR PN16 DN63</t>
  </si>
  <si>
    <t>Pipelife Greenlife PPR GFR PN16 DN75</t>
  </si>
  <si>
    <t>Pipelife Greenlife PPR GFR PN16 DN90</t>
  </si>
  <si>
    <t>Pipelife Greenlife PPR GFR PN16 DN110</t>
  </si>
  <si>
    <t>Pipelife Greenlife PPR GFR PN16 DN125</t>
  </si>
  <si>
    <t xml:space="preserve">Pipelife Greenlife PP-RC PN20 </t>
  </si>
  <si>
    <t>Pipelife Greenlife PP-RC PN20 DN20</t>
  </si>
  <si>
    <r>
      <t xml:space="preserve">PP-RC PN20 </t>
    </r>
    <r>
      <rPr>
        <b/>
        <sz val="10"/>
        <rFont val="Calibri"/>
        <family val="2"/>
      </rPr>
      <t>Ø</t>
    </r>
    <r>
      <rPr>
        <b/>
        <sz val="10"/>
        <rFont val="Arial"/>
        <family val="2"/>
      </rPr>
      <t xml:space="preserve"> 20x3.4 </t>
    </r>
  </si>
  <si>
    <t>Pipelife Greenlife PP-RC PN20 DN25</t>
  </si>
  <si>
    <r>
      <t xml:space="preserve">PP-RC PN20 </t>
    </r>
    <r>
      <rPr>
        <b/>
        <sz val="10"/>
        <rFont val="Calibri"/>
        <family val="2"/>
      </rPr>
      <t>Ø</t>
    </r>
    <r>
      <rPr>
        <b/>
        <sz val="10"/>
        <rFont val="Arial"/>
        <family val="2"/>
      </rPr>
      <t xml:space="preserve"> 25x4.2 </t>
    </r>
  </si>
  <si>
    <t>Pipelife Greenlife PP-RC PN20 DN32</t>
  </si>
  <si>
    <r>
      <t xml:space="preserve">PP-RC PN20 </t>
    </r>
    <r>
      <rPr>
        <b/>
        <sz val="10"/>
        <rFont val="Calibri"/>
        <family val="2"/>
      </rPr>
      <t>Ø</t>
    </r>
    <r>
      <rPr>
        <b/>
        <sz val="10"/>
        <rFont val="Arial"/>
        <family val="2"/>
      </rPr>
      <t xml:space="preserve"> 32x5.4 </t>
    </r>
  </si>
  <si>
    <t>Pipelife Greenlife PP-RC PN20 DN40</t>
  </si>
  <si>
    <r>
      <t xml:space="preserve">PP-RC PN20 </t>
    </r>
    <r>
      <rPr>
        <b/>
        <sz val="10"/>
        <rFont val="Calibri"/>
        <family val="2"/>
      </rPr>
      <t>Ø</t>
    </r>
    <r>
      <rPr>
        <b/>
        <sz val="10"/>
        <rFont val="Arial"/>
        <family val="2"/>
      </rPr>
      <t xml:space="preserve"> 40x6.7 </t>
    </r>
  </si>
  <si>
    <t>Pipelife Greenlife PP-RC PN20 DN50</t>
  </si>
  <si>
    <r>
      <t xml:space="preserve">PP-RC PN20 </t>
    </r>
    <r>
      <rPr>
        <b/>
        <sz val="10"/>
        <rFont val="Calibri"/>
        <family val="2"/>
      </rPr>
      <t>Ø</t>
    </r>
    <r>
      <rPr>
        <b/>
        <sz val="10"/>
        <rFont val="Arial"/>
        <family val="2"/>
      </rPr>
      <t xml:space="preserve"> 50x8.4 </t>
    </r>
  </si>
  <si>
    <t>Pipelife Greenlife PP-RC PN20 DN63</t>
  </si>
  <si>
    <r>
      <t xml:space="preserve">PP-RC PN20 </t>
    </r>
    <r>
      <rPr>
        <b/>
        <sz val="10"/>
        <rFont val="Calibri"/>
        <family val="2"/>
      </rPr>
      <t>Ø</t>
    </r>
    <r>
      <rPr>
        <b/>
        <sz val="10"/>
        <rFont val="Arial"/>
        <family val="2"/>
      </rPr>
      <t xml:space="preserve"> 63x10.5 </t>
    </r>
  </si>
  <si>
    <t>Pipelife Greenlife PP-RC PN20 DN75</t>
  </si>
  <si>
    <r>
      <t xml:space="preserve">PP-RC PN20 </t>
    </r>
    <r>
      <rPr>
        <b/>
        <sz val="10"/>
        <rFont val="Calibri"/>
        <family val="2"/>
      </rPr>
      <t>Ø</t>
    </r>
    <r>
      <rPr>
        <b/>
        <sz val="10"/>
        <rFont val="Arial"/>
        <family val="2"/>
      </rPr>
      <t xml:space="preserve"> 75x12.5 </t>
    </r>
  </si>
  <si>
    <t>Pipelife Greenlife PP-RC PN20 DN90</t>
  </si>
  <si>
    <r>
      <t xml:space="preserve">PP-RC PN20 </t>
    </r>
    <r>
      <rPr>
        <b/>
        <sz val="10"/>
        <rFont val="Calibri"/>
        <family val="2"/>
      </rPr>
      <t>Ø</t>
    </r>
    <r>
      <rPr>
        <b/>
        <sz val="10"/>
        <rFont val="Arial"/>
        <family val="2"/>
      </rPr>
      <t xml:space="preserve"> 90x15 </t>
    </r>
  </si>
  <si>
    <t>Pipelife Greenlife PP-RC PN20 DN110</t>
  </si>
  <si>
    <r>
      <t xml:space="preserve">PP-RC PN20 </t>
    </r>
    <r>
      <rPr>
        <b/>
        <sz val="10"/>
        <rFont val="Calibri"/>
        <family val="2"/>
      </rPr>
      <t>Ø</t>
    </r>
    <r>
      <rPr>
        <b/>
        <sz val="10"/>
        <rFont val="Arial"/>
        <family val="2"/>
      </rPr>
      <t xml:space="preserve"> 110x18.4 </t>
    </r>
  </si>
  <si>
    <t xml:space="preserve">Pipelife Carbo PP-RCT PN10 </t>
  </si>
  <si>
    <t>DN / OD k th zidovi: 20k2.8 / 25k3.5 / 32k4.4 / 40k5.5 / 50k6.9 / 63k8.6 / 75k8.4 / 90k10.1 / 110k12.3 / 125k14.0</t>
  </si>
  <si>
    <t>Pipelife Carbo PP-RCT PN10 DN20 PN10</t>
  </si>
  <si>
    <t>Pipelife Carbo PP-RCT PN10 DN25 PN10</t>
  </si>
  <si>
    <t>Pipelife Carbo PP-RCT PN10 DN32 PN10</t>
  </si>
  <si>
    <t>Pipelife Carbo PP-RCT PN10 DN40 PN10</t>
  </si>
  <si>
    <t>Pipelife Carbo PP-RCT PN10 DN50 PN10</t>
  </si>
  <si>
    <t>Pipelife Carbo PP-RCT PN10 DN63 PN10</t>
  </si>
  <si>
    <t>Pipelife Carbo PP-RCT PN10 DN75 PN10</t>
  </si>
  <si>
    <t>Pipelife Carbo PP-RCT PN10 DN90 PN10</t>
  </si>
  <si>
    <t>Pipelife Carbo PP-RCT PN10 DN110 PN10</t>
  </si>
  <si>
    <t>Pipelife Carbo PP-RCT PN10 DN125 PN10</t>
  </si>
  <si>
    <t>Pipelife Unibeta PP-RCT</t>
  </si>
  <si>
    <t>Pipelife Unibeta PP-RCT PN10 DN20 PN10</t>
  </si>
  <si>
    <t>Pipelife Unibeta PP-RCT PN10 DN25 PN10</t>
  </si>
  <si>
    <t>Pipelife Unibeta PP-RCT PN10 DN32 PN10</t>
  </si>
  <si>
    <t>Pipelife Unibeta PP-RCT PN10 DN40 PN10</t>
  </si>
  <si>
    <t>DN / OD k th zidovi: 16k2.2 / 20k2.3 / 25k2.8 / 32k3.6 / 40k4.5 / 50k5.6 / 63k7.1 / 75k8.4 / 90k10.1 / 110k12.3 / 125k14.0 / 160k14.6 / 200k18,2</t>
  </si>
  <si>
    <t>Pipelife Unibeta PP-RCT PN10 DN16 PN10</t>
  </si>
  <si>
    <t>Pipelife Unibeta PP-RCT PN10 DN50 PN10</t>
  </si>
  <si>
    <t>Pipelife Unibeta PP-RCT PN10 DN63 PN10</t>
  </si>
  <si>
    <t>Pipelife Unibeta PP-RCT PN10 DN75 PN10</t>
  </si>
  <si>
    <t>Pipelife Unibeta PP-RCT PN10 DN90 PN10</t>
  </si>
  <si>
    <t>Pipelife Unibeta PP-RCT PN10 DN110 PN10</t>
  </si>
  <si>
    <t>Pipelife Unibeta PP-RCT PN10 DN125 PN10</t>
  </si>
  <si>
    <t>Pipelife Unibeta PP-RCT PN10 DN160 PN10</t>
  </si>
  <si>
    <t>Pipelife Unibeta PP-RCT PN10 DN200 PN10</t>
  </si>
  <si>
    <t>Pipelife Greenlife PPR PN10 DN110</t>
  </si>
  <si>
    <t>Pipelife Greenlife PPR PN10 DN20</t>
  </si>
  <si>
    <t>Pipelife Greenlife PPR PN10 DN25</t>
  </si>
  <si>
    <t>Pipelife Greenlife PPR PN10 DN32</t>
  </si>
  <si>
    <t>Pipelife Greenlife PPR PN10 DN40</t>
  </si>
  <si>
    <t>Pipelife Greenlife PPR PN10 DN50</t>
  </si>
  <si>
    <t>Pipelife Greenlife PPR PN10 DN63</t>
  </si>
  <si>
    <t>Pipelife Greenlife PPR PN10 DN75</t>
  </si>
  <si>
    <t>Pipelife Greenlife PPR PN10 DN90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</si>
</sst>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General_)"/>
    <numFmt numFmtId="165" formatCode="0.00_)"/>
    <numFmt numFmtId="166" formatCode="0.0_)"/>
    <numFmt numFmtId="167" formatCode="0.0"/>
    <numFmt numFmtId="168" formatCode="0.000000000000"/>
    <numFmt numFmtId="169" formatCode="0.0000000000"/>
    <numFmt numFmtId="170" formatCode="0.0000"/>
    <numFmt numFmtId="171" formatCode="0.00000000000000"/>
  </numFmts>
  <fonts count="28">
    <font>
      <sz val="10"/>
      <name val="Arial"/>
    </font>
    <font>
      <sz val="10"/>
      <name val="Arial"/>
      <family val="2"/>
    </font>
    <font>
      <sz val="12"/>
      <color indexed="8"/>
      <name val="Courier"/>
      <family val="3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YuCiril Helvetica"/>
      <family val="2"/>
    </font>
    <font>
      <sz val="12"/>
      <name val="YuCiril Helvetica"/>
      <family val="2"/>
    </font>
    <font>
      <sz val="10"/>
      <name val="YuCiril Helvetica"/>
      <family val="2"/>
    </font>
    <font>
      <sz val="12"/>
      <name val="Courier"/>
      <family val="3"/>
    </font>
    <font>
      <sz val="12"/>
      <color indexed="8"/>
      <name val="Yu Times"/>
      <family val="1"/>
    </font>
    <font>
      <sz val="12"/>
      <name val="Yu Times"/>
      <family val="1"/>
    </font>
    <font>
      <sz val="13"/>
      <name val="YuCiril Helvetica"/>
      <family val="2"/>
    </font>
    <font>
      <sz val="11"/>
      <name val="YuCiril Helvetica"/>
      <family val="2"/>
    </font>
    <font>
      <b/>
      <sz val="12"/>
      <color indexed="8"/>
      <name val="Symbol"/>
      <family val="1"/>
      <charset val="2"/>
    </font>
    <font>
      <b/>
      <sz val="12"/>
      <color indexed="8"/>
      <name val="Arial"/>
      <family val="2"/>
    </font>
    <font>
      <b/>
      <sz val="13"/>
      <color indexed="8"/>
      <name val="Yu Times"/>
      <family val="1"/>
    </font>
    <font>
      <sz val="12"/>
      <name val="YU L Times"/>
      <family val="1"/>
    </font>
    <font>
      <sz val="14"/>
      <name val="YU L Times"/>
      <family val="1"/>
    </font>
    <font>
      <sz val="13"/>
      <color indexed="8"/>
      <name val="Yu Times"/>
      <family val="1"/>
    </font>
    <font>
      <sz val="8"/>
      <name val="Arial"/>
      <family val="2"/>
    </font>
    <font>
      <sz val="10"/>
      <name val="YU L Times"/>
      <family val="1"/>
    </font>
    <font>
      <sz val="12"/>
      <name val="Calibri"/>
      <family val="2"/>
    </font>
    <font>
      <sz val="11"/>
      <name val="YU L Times"/>
      <family val="1"/>
    </font>
    <font>
      <b/>
      <sz val="8"/>
      <color indexed="8"/>
      <name val="Yu Times"/>
      <charset val="238"/>
    </font>
    <font>
      <sz val="12"/>
      <color rgb="FFFF0000"/>
      <name val="YuCiril Helvetica"/>
      <family val="2"/>
    </font>
    <font>
      <b/>
      <sz val="10"/>
      <name val="Arial"/>
      <family val="2"/>
    </font>
    <font>
      <b/>
      <sz val="10"/>
      <name val="Calibri"/>
      <family val="2"/>
    </font>
    <font>
      <sz val="1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/>
  </cellStyleXfs>
  <cellXfs count="106">
    <xf numFmtId="0" fontId="0" fillId="0" borderId="0" xfId="0"/>
    <xf numFmtId="164" fontId="2" fillId="0" borderId="0" xfId="1" applyNumberFormat="1" applyFont="1" applyFill="1" applyAlignment="1" applyProtection="1">
      <alignment horizontal="left"/>
    </xf>
    <xf numFmtId="164" fontId="8" fillId="0" borderId="0" xfId="1"/>
    <xf numFmtId="164" fontId="2" fillId="0" borderId="0" xfId="1" applyNumberFormat="1" applyFont="1" applyFill="1" applyAlignment="1" applyProtection="1">
      <alignment horizontal="right"/>
    </xf>
    <xf numFmtId="164" fontId="2" fillId="0" borderId="0" xfId="1" applyNumberFormat="1" applyFont="1" applyFill="1" applyAlignment="1" applyProtection="1">
      <alignment horizontal="center"/>
    </xf>
    <xf numFmtId="164" fontId="8" fillId="0" borderId="0" xfId="1" applyNumberFormat="1" applyAlignment="1" applyProtection="1">
      <alignment horizontal="fill"/>
    </xf>
    <xf numFmtId="164" fontId="8" fillId="0" borderId="0" xfId="1" applyNumberFormat="1" applyProtection="1"/>
    <xf numFmtId="164" fontId="8" fillId="0" borderId="0" xfId="1" applyBorder="1"/>
    <xf numFmtId="164" fontId="6" fillId="0" borderId="0" xfId="1" applyFont="1"/>
    <xf numFmtId="164" fontId="4" fillId="0" borderId="0" xfId="1" applyNumberFormat="1" applyFont="1" applyFill="1" applyAlignment="1" applyProtection="1"/>
    <xf numFmtId="164" fontId="2" fillId="0" borderId="1" xfId="1" applyNumberFormat="1" applyFont="1" applyFill="1" applyBorder="1" applyAlignment="1" applyProtection="1">
      <alignment horizontal="center"/>
    </xf>
    <xf numFmtId="165" fontId="11" fillId="0" borderId="2" xfId="1" applyNumberFormat="1" applyFont="1" applyBorder="1" applyAlignment="1" applyProtection="1">
      <alignment horizontal="center"/>
    </xf>
    <xf numFmtId="164" fontId="16" fillId="0" borderId="0" xfId="1" applyFont="1"/>
    <xf numFmtId="164" fontId="20" fillId="0" borderId="0" xfId="1" applyFont="1" applyAlignment="1"/>
    <xf numFmtId="169" fontId="8" fillId="0" borderId="0" xfId="1" applyNumberFormat="1"/>
    <xf numFmtId="170" fontId="8" fillId="0" borderId="0" xfId="1" applyNumberFormat="1"/>
    <xf numFmtId="171" fontId="8" fillId="0" borderId="0" xfId="1" applyNumberFormat="1"/>
    <xf numFmtId="2" fontId="8" fillId="0" borderId="0" xfId="1" applyNumberFormat="1"/>
    <xf numFmtId="168" fontId="8" fillId="0" borderId="0" xfId="1" applyNumberFormat="1"/>
    <xf numFmtId="2" fontId="8" fillId="0" borderId="0" xfId="1" applyNumberFormat="1" applyProtection="1"/>
    <xf numFmtId="0" fontId="1" fillId="0" borderId="0" xfId="0" applyFont="1" applyAlignment="1">
      <alignment horizontal="right"/>
    </xf>
    <xf numFmtId="164" fontId="2" fillId="2" borderId="0" xfId="1" applyNumberFormat="1" applyFont="1" applyFill="1" applyAlignment="1" applyProtection="1">
      <alignment horizontal="left"/>
    </xf>
    <xf numFmtId="164" fontId="8" fillId="2" borderId="0" xfId="1" applyNumberFormat="1" applyFill="1" applyProtection="1"/>
    <xf numFmtId="0" fontId="0" fillId="2" borderId="0" xfId="0" applyFill="1"/>
    <xf numFmtId="164" fontId="2" fillId="3" borderId="0" xfId="1" applyNumberFormat="1" applyFont="1" applyFill="1" applyAlignment="1" applyProtection="1">
      <alignment horizontal="left"/>
    </xf>
    <xf numFmtId="164" fontId="8" fillId="3" borderId="0" xfId="1" applyNumberFormat="1" applyFill="1" applyProtection="1"/>
    <xf numFmtId="0" fontId="0" fillId="3" borderId="0" xfId="0" applyFill="1"/>
    <xf numFmtId="164" fontId="2" fillId="4" borderId="0" xfId="1" applyNumberFormat="1" applyFont="1" applyFill="1" applyAlignment="1" applyProtection="1">
      <alignment horizontal="left"/>
    </xf>
    <xf numFmtId="164" fontId="8" fillId="4" borderId="0" xfId="1" applyNumberFormat="1" applyFill="1" applyProtection="1"/>
    <xf numFmtId="0" fontId="0" fillId="4" borderId="0" xfId="0" applyFill="1"/>
    <xf numFmtId="164" fontId="2" fillId="5" borderId="0" xfId="1" applyNumberFormat="1" applyFont="1" applyFill="1" applyAlignment="1" applyProtection="1">
      <alignment horizontal="left"/>
    </xf>
    <xf numFmtId="164" fontId="8" fillId="5" borderId="0" xfId="1" applyNumberFormat="1" applyFill="1" applyProtection="1"/>
    <xf numFmtId="0" fontId="0" fillId="5" borderId="0" xfId="0" applyFill="1"/>
    <xf numFmtId="164" fontId="8" fillId="6" borderId="0" xfId="1" applyFill="1"/>
    <xf numFmtId="164" fontId="22" fillId="6" borderId="0" xfId="1" applyFont="1" applyFill="1" applyAlignment="1"/>
    <xf numFmtId="164" fontId="10" fillId="6" borderId="0" xfId="1" applyFont="1" applyFill="1" applyAlignment="1">
      <alignment horizontal="left"/>
    </xf>
    <xf numFmtId="164" fontId="18" fillId="6" borderId="3" xfId="1" applyNumberFormat="1" applyFont="1" applyFill="1" applyBorder="1" applyAlignment="1" applyProtection="1">
      <alignment horizontal="center" vertical="center"/>
    </xf>
    <xf numFmtId="164" fontId="3" fillId="6" borderId="2" xfId="1" applyFont="1" applyFill="1" applyBorder="1" applyAlignment="1">
      <alignment horizontal="center" vertical="center"/>
    </xf>
    <xf numFmtId="164" fontId="5" fillId="6" borderId="1" xfId="1" applyNumberFormat="1" applyFont="1" applyFill="1" applyBorder="1" applyAlignment="1" applyProtection="1">
      <alignment horizontal="center" vertical="center"/>
    </xf>
    <xf numFmtId="164" fontId="7" fillId="6" borderId="0" xfId="1" applyFont="1" applyFill="1" applyAlignment="1">
      <alignment horizontal="center"/>
    </xf>
    <xf numFmtId="164" fontId="6" fillId="6" borderId="0" xfId="1" quotePrefix="1" applyFont="1" applyFill="1" applyAlignment="1">
      <alignment horizontal="center"/>
    </xf>
    <xf numFmtId="164" fontId="17" fillId="6" borderId="0" xfId="1" applyFont="1" applyFill="1" applyAlignment="1">
      <alignment horizontal="centerContinuous"/>
    </xf>
    <xf numFmtId="164" fontId="20" fillId="6" borderId="0" xfId="1" applyFont="1" applyFill="1" applyAlignment="1"/>
    <xf numFmtId="164" fontId="15" fillId="6" borderId="3" xfId="1" applyNumberFormat="1" applyFont="1" applyFill="1" applyBorder="1" applyAlignment="1" applyProtection="1">
      <alignment horizontal="center" vertical="center"/>
    </xf>
    <xf numFmtId="164" fontId="9" fillId="6" borderId="2" xfId="1" applyNumberFormat="1" applyFont="1" applyFill="1" applyBorder="1" applyAlignment="1" applyProtection="1">
      <alignment horizontal="center" vertical="center"/>
    </xf>
    <xf numFmtId="2" fontId="6" fillId="6" borderId="0" xfId="1" applyNumberFormat="1" applyFont="1" applyFill="1" applyAlignment="1" applyProtection="1">
      <alignment horizontal="center"/>
    </xf>
    <xf numFmtId="164" fontId="6" fillId="6" borderId="0" xfId="1" applyFont="1" applyFill="1" applyAlignment="1">
      <alignment horizontal="center"/>
    </xf>
    <xf numFmtId="164" fontId="16" fillId="6" borderId="0" xfId="1" applyNumberFormat="1" applyFont="1" applyFill="1" applyAlignment="1" applyProtection="1">
      <alignment horizontal="centerContinuous"/>
    </xf>
    <xf numFmtId="164" fontId="10" fillId="6" borderId="2" xfId="1" applyFont="1" applyFill="1" applyBorder="1" applyAlignment="1">
      <alignment horizontal="center" vertical="center"/>
    </xf>
    <xf numFmtId="165" fontId="6" fillId="6" borderId="0" xfId="1" applyNumberFormat="1" applyFont="1" applyFill="1" applyAlignment="1" applyProtection="1">
      <alignment horizontal="center"/>
    </xf>
    <xf numFmtId="164" fontId="8" fillId="6" borderId="0" xfId="1" applyFill="1" applyAlignment="1">
      <alignment horizontal="left"/>
    </xf>
    <xf numFmtId="164" fontId="16" fillId="6" borderId="0" xfId="1" applyNumberFormat="1" applyFont="1" applyFill="1" applyBorder="1" applyAlignment="1" applyProtection="1">
      <alignment horizontal="left"/>
    </xf>
    <xf numFmtId="164" fontId="20" fillId="6" borderId="0" xfId="1" applyFont="1" applyFill="1" applyAlignment="1">
      <alignment horizontal="left"/>
    </xf>
    <xf numFmtId="164" fontId="15" fillId="6" borderId="3" xfId="1" applyNumberFormat="1" applyFont="1" applyFill="1" applyBorder="1" applyAlignment="1" applyProtection="1">
      <alignment horizontal="left" vertical="center"/>
    </xf>
    <xf numFmtId="164" fontId="9" fillId="6" borderId="2" xfId="1" applyNumberFormat="1" applyFont="1" applyFill="1" applyBorder="1" applyAlignment="1" applyProtection="1">
      <alignment horizontal="left" vertical="center"/>
    </xf>
    <xf numFmtId="164" fontId="5" fillId="6" borderId="1" xfId="1" applyNumberFormat="1" applyFont="1" applyFill="1" applyBorder="1" applyAlignment="1" applyProtection="1">
      <alignment horizontal="left" vertical="center"/>
    </xf>
    <xf numFmtId="164" fontId="7" fillId="6" borderId="0" xfId="1" applyFont="1" applyFill="1" applyAlignment="1">
      <alignment horizontal="left"/>
    </xf>
    <xf numFmtId="164" fontId="6" fillId="6" borderId="0" xfId="1" applyNumberFormat="1" applyFont="1" applyFill="1" applyAlignment="1" applyProtection="1">
      <alignment horizontal="left"/>
    </xf>
    <xf numFmtId="164" fontId="6" fillId="6" borderId="0" xfId="1" applyFont="1" applyFill="1" applyAlignment="1">
      <alignment horizontal="left"/>
    </xf>
    <xf numFmtId="164" fontId="24" fillId="6" borderId="0" xfId="1" applyFont="1" applyFill="1" applyAlignment="1">
      <alignment horizontal="left"/>
    </xf>
    <xf numFmtId="164" fontId="8" fillId="7" borderId="0" xfId="1" applyFill="1"/>
    <xf numFmtId="164" fontId="16" fillId="7" borderId="0" xfId="1" applyNumberFormat="1" applyFont="1" applyFill="1" applyAlignment="1" applyProtection="1">
      <alignment horizontal="centerContinuous"/>
    </xf>
    <xf numFmtId="164" fontId="20" fillId="7" borderId="0" xfId="1" applyFont="1" applyFill="1" applyAlignment="1"/>
    <xf numFmtId="164" fontId="15" fillId="7" borderId="3" xfId="1" applyNumberFormat="1" applyFont="1" applyFill="1" applyBorder="1" applyAlignment="1" applyProtection="1">
      <alignment horizontal="center" vertical="center"/>
    </xf>
    <xf numFmtId="164" fontId="9" fillId="7" borderId="2" xfId="1" applyNumberFormat="1" applyFont="1" applyFill="1" applyBorder="1" applyAlignment="1" applyProtection="1">
      <alignment horizontal="center" vertical="center"/>
    </xf>
    <xf numFmtId="164" fontId="5" fillId="7" borderId="1" xfId="1" applyNumberFormat="1" applyFont="1" applyFill="1" applyBorder="1" applyAlignment="1" applyProtection="1">
      <alignment horizontal="center" vertical="center"/>
    </xf>
    <xf numFmtId="164" fontId="7" fillId="7" borderId="0" xfId="1" applyFont="1" applyFill="1" applyAlignment="1">
      <alignment horizontal="center"/>
    </xf>
    <xf numFmtId="165" fontId="6" fillId="7" borderId="0" xfId="1" applyNumberFormat="1" applyFont="1" applyFill="1" applyAlignment="1" applyProtection="1">
      <alignment horizontal="center"/>
    </xf>
    <xf numFmtId="164" fontId="6" fillId="7" borderId="0" xfId="1" applyFont="1" applyFill="1" applyAlignment="1">
      <alignment horizontal="center"/>
    </xf>
    <xf numFmtId="164" fontId="16" fillId="7" borderId="0" xfId="1" applyNumberFormat="1" applyFont="1" applyFill="1" applyBorder="1" applyAlignment="1" applyProtection="1">
      <alignment horizontal="centerContinuous"/>
    </xf>
    <xf numFmtId="164" fontId="6" fillId="7" borderId="0" xfId="1" applyNumberFormat="1" applyFont="1" applyFill="1" applyAlignment="1" applyProtection="1">
      <alignment horizontal="center"/>
    </xf>
    <xf numFmtId="166" fontId="6" fillId="7" borderId="0" xfId="1" applyNumberFormat="1" applyFont="1" applyFill="1" applyAlignment="1" applyProtection="1">
      <alignment horizontal="center"/>
    </xf>
    <xf numFmtId="167" fontId="6" fillId="7" borderId="0" xfId="1" applyNumberFormat="1" applyFont="1" applyFill="1" applyAlignment="1" applyProtection="1">
      <alignment horizontal="center"/>
    </xf>
    <xf numFmtId="164" fontId="13" fillId="7" borderId="0" xfId="1" applyNumberFormat="1" applyFont="1" applyFill="1" applyAlignment="1" applyProtection="1">
      <alignment horizontal="right"/>
    </xf>
    <xf numFmtId="165" fontId="11" fillId="7" borderId="2" xfId="1" applyNumberFormat="1" applyFont="1" applyFill="1" applyBorder="1" applyAlignment="1" applyProtection="1">
      <alignment horizontal="center"/>
    </xf>
    <xf numFmtId="164" fontId="2" fillId="8" borderId="0" xfId="1" applyNumberFormat="1" applyFont="1" applyFill="1" applyAlignment="1" applyProtection="1">
      <alignment horizontal="left"/>
    </xf>
    <xf numFmtId="164" fontId="8" fillId="8" borderId="0" xfId="1" applyNumberFormat="1" applyFill="1" applyProtection="1"/>
    <xf numFmtId="0" fontId="0" fillId="8" borderId="0" xfId="0" applyFill="1"/>
    <xf numFmtId="1" fontId="25" fillId="9" borderId="4" xfId="0" applyNumberFormat="1" applyFont="1" applyFill="1" applyBorder="1" applyAlignment="1">
      <alignment vertical="justify" shrinkToFit="1"/>
    </xf>
    <xf numFmtId="0" fontId="1" fillId="0" borderId="0" xfId="0" applyFont="1"/>
    <xf numFmtId="164" fontId="8" fillId="0" borderId="0" xfId="1" applyNumberFormat="1" applyFill="1" applyProtection="1"/>
    <xf numFmtId="0" fontId="0" fillId="0" borderId="0" xfId="0" applyFill="1"/>
    <xf numFmtId="1" fontId="25" fillId="0" borderId="4" xfId="0" applyNumberFormat="1" applyFont="1" applyFill="1" applyBorder="1" applyAlignment="1">
      <alignment vertical="justify" shrinkToFit="1"/>
    </xf>
    <xf numFmtId="164" fontId="2" fillId="10" borderId="0" xfId="1" applyNumberFormat="1" applyFont="1" applyFill="1" applyAlignment="1" applyProtection="1">
      <alignment horizontal="left"/>
    </xf>
    <xf numFmtId="164" fontId="8" fillId="10" borderId="0" xfId="1" applyNumberFormat="1" applyFill="1" applyProtection="1"/>
    <xf numFmtId="0" fontId="0" fillId="10" borderId="0" xfId="0" applyFill="1"/>
    <xf numFmtId="1" fontId="25" fillId="10" borderId="4" xfId="0" applyNumberFormat="1" applyFont="1" applyFill="1" applyBorder="1" applyAlignment="1">
      <alignment vertical="justify" shrinkToFit="1"/>
    </xf>
    <xf numFmtId="164" fontId="2" fillId="11" borderId="0" xfId="1" applyNumberFormat="1" applyFont="1" applyFill="1" applyAlignment="1" applyProtection="1">
      <alignment horizontal="left"/>
    </xf>
    <xf numFmtId="164" fontId="8" fillId="11" borderId="0" xfId="1" applyNumberFormat="1" applyFill="1" applyProtection="1"/>
    <xf numFmtId="0" fontId="0" fillId="11" borderId="0" xfId="0" applyFill="1"/>
    <xf numFmtId="1" fontId="25" fillId="11" borderId="4" xfId="0" applyNumberFormat="1" applyFont="1" applyFill="1" applyBorder="1" applyAlignment="1">
      <alignment vertical="justify" shrinkToFit="1"/>
    </xf>
    <xf numFmtId="0" fontId="27" fillId="0" borderId="0" xfId="0" applyFont="1" applyAlignment="1">
      <alignment vertical="center"/>
    </xf>
    <xf numFmtId="164" fontId="2" fillId="12" borderId="0" xfId="1" applyNumberFormat="1" applyFont="1" applyFill="1" applyAlignment="1" applyProtection="1">
      <alignment horizontal="left"/>
    </xf>
    <xf numFmtId="164" fontId="8" fillId="12" borderId="0" xfId="1" applyNumberFormat="1" applyFill="1" applyProtection="1"/>
    <xf numFmtId="0" fontId="0" fillId="12" borderId="0" xfId="0" applyFill="1"/>
    <xf numFmtId="164" fontId="8" fillId="7" borderId="0" xfId="1" applyFill="1" applyProtection="1"/>
    <xf numFmtId="164" fontId="20" fillId="7" borderId="0" xfId="1" applyFont="1" applyFill="1" applyAlignment="1" applyProtection="1"/>
    <xf numFmtId="164" fontId="7" fillId="7" borderId="0" xfId="1" applyFont="1" applyFill="1" applyAlignment="1" applyProtection="1">
      <alignment horizontal="center"/>
    </xf>
    <xf numFmtId="164" fontId="6" fillId="7" borderId="0" xfId="1" applyFont="1" applyFill="1" applyAlignment="1" applyProtection="1">
      <alignment horizontal="center"/>
    </xf>
    <xf numFmtId="164" fontId="7" fillId="6" borderId="0" xfId="1" applyFont="1" applyFill="1" applyAlignment="1" applyProtection="1">
      <alignment horizontal="center"/>
      <protection locked="0"/>
    </xf>
    <xf numFmtId="164" fontId="12" fillId="6" borderId="0" xfId="1" quotePrefix="1" applyFont="1" applyFill="1" applyAlignment="1" applyProtection="1">
      <alignment horizontal="center"/>
      <protection locked="0"/>
    </xf>
    <xf numFmtId="2" fontId="6" fillId="6" borderId="0" xfId="1" applyNumberFormat="1" applyFont="1" applyFill="1" applyAlignment="1" applyProtection="1">
      <alignment horizontal="center"/>
      <protection locked="0"/>
    </xf>
    <xf numFmtId="165" fontId="6" fillId="6" borderId="0" xfId="1" applyNumberFormat="1" applyFont="1" applyFill="1" applyAlignment="1" applyProtection="1">
      <alignment horizontal="center"/>
      <protection locked="0"/>
    </xf>
    <xf numFmtId="164" fontId="7" fillId="6" borderId="0" xfId="1" applyFont="1" applyFill="1" applyAlignment="1" applyProtection="1">
      <alignment horizontal="left"/>
      <protection locked="0"/>
    </xf>
    <xf numFmtId="164" fontId="6" fillId="6" borderId="0" xfId="1" applyNumberFormat="1" applyFont="1" applyFill="1" applyAlignment="1" applyProtection="1">
      <alignment horizontal="left"/>
      <protection locked="0"/>
    </xf>
    <xf numFmtId="164" fontId="8" fillId="6" borderId="0" xfId="1" applyFill="1" applyProtection="1">
      <protection locked="0"/>
    </xf>
  </cellXfs>
  <cellStyles count="2">
    <cellStyle name="Normal" xfId="0" builtinId="0"/>
    <cellStyle name="Normal_ST_2 (2)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25"/>
  <sheetViews>
    <sheetView tabSelected="1" workbookViewId="0">
      <selection activeCell="E15" sqref="E15"/>
    </sheetView>
  </sheetViews>
  <sheetFormatPr defaultColWidth="12.5546875" defaultRowHeight="15"/>
  <cols>
    <col min="1" max="1" width="10.33203125" style="33" customWidth="1"/>
    <col min="2" max="2" width="8.6640625" style="33" customWidth="1"/>
    <col min="3" max="3" width="11.33203125" style="33" customWidth="1"/>
    <col min="4" max="4" width="15.109375" style="60" customWidth="1"/>
    <col min="5" max="5" width="37.33203125" style="50" bestFit="1" customWidth="1"/>
    <col min="6" max="6" width="11" style="60" bestFit="1" customWidth="1"/>
    <col min="7" max="7" width="10.33203125" style="60" bestFit="1" customWidth="1"/>
    <col min="8" max="8" width="10" style="60" customWidth="1"/>
    <col min="9" max="9" width="10.5546875" style="60" bestFit="1" customWidth="1"/>
    <col min="10" max="10" width="2.88671875" style="2" customWidth="1"/>
    <col min="11" max="11" width="5.88671875" style="2" customWidth="1"/>
    <col min="12" max="12" width="10" style="2" customWidth="1"/>
    <col min="13" max="13" width="7.44140625" style="2" customWidth="1"/>
    <col min="14" max="14" width="15.5546875" style="33" bestFit="1" customWidth="1"/>
    <col min="15" max="15" width="15.5546875" style="19" hidden="1" customWidth="1"/>
    <col min="16" max="16" width="15.5546875" style="17" hidden="1" customWidth="1"/>
    <col min="17" max="17" width="15.5546875" style="2" hidden="1" customWidth="1"/>
    <col min="18" max="19" width="19.5546875" style="2" hidden="1" customWidth="1"/>
    <col min="20" max="20" width="16.88671875" style="14" hidden="1" customWidth="1"/>
    <col min="21" max="21" width="0" style="2" hidden="1" customWidth="1"/>
    <col min="22" max="22" width="22.33203125" style="2" hidden="1" customWidth="1"/>
    <col min="23" max="29" width="16.88671875" style="2" hidden="1" customWidth="1"/>
    <col min="30" max="54" width="0" style="2" hidden="1" customWidth="1"/>
    <col min="55" max="16384" width="12.5546875" style="2"/>
  </cols>
  <sheetData>
    <row r="1" spans="1:54" ht="15.6">
      <c r="R1" s="2" t="s">
        <v>34</v>
      </c>
      <c r="S1" s="2" t="s">
        <v>35</v>
      </c>
      <c r="T1" s="14" t="s">
        <v>36</v>
      </c>
      <c r="U1" s="2" t="s">
        <v>32</v>
      </c>
      <c r="V1" s="2" t="s">
        <v>37</v>
      </c>
      <c r="W1" s="2" t="s">
        <v>38</v>
      </c>
    </row>
    <row r="2" spans="1:54" ht="15.9" customHeight="1">
      <c r="B2" s="41" t="s">
        <v>47</v>
      </c>
      <c r="C2" s="47"/>
      <c r="D2" s="61"/>
      <c r="E2" s="51"/>
      <c r="F2" s="69"/>
      <c r="G2" s="61"/>
      <c r="H2" s="61"/>
      <c r="I2" s="61"/>
      <c r="J2" s="12"/>
      <c r="M2" s="7"/>
      <c r="N2" s="33" t="s">
        <v>33</v>
      </c>
      <c r="R2" s="2">
        <v>10</v>
      </c>
      <c r="S2" s="15">
        <v>999.70259999999996</v>
      </c>
      <c r="T2" s="14">
        <v>1.308E-6</v>
      </c>
      <c r="U2" s="2">
        <v>1.15E-2</v>
      </c>
      <c r="V2" s="16">
        <v>3.14159265358979</v>
      </c>
      <c r="W2" s="2">
        <v>10.196999999999999</v>
      </c>
    </row>
    <row r="3" spans="1:54" s="13" customFormat="1" ht="15.9" customHeight="1">
      <c r="A3" s="34" t="s">
        <v>48</v>
      </c>
      <c r="B3" s="42"/>
      <c r="C3" s="42"/>
      <c r="D3" s="62"/>
      <c r="E3" s="52"/>
      <c r="F3" s="62"/>
      <c r="G3" s="62"/>
      <c r="H3" s="62"/>
      <c r="I3" s="62"/>
      <c r="N3" s="33"/>
      <c r="O3" s="19"/>
      <c r="P3" s="17"/>
      <c r="Q3" s="2"/>
      <c r="R3" s="2">
        <v>50</v>
      </c>
      <c r="S3" s="15">
        <v>988.1</v>
      </c>
      <c r="T3" s="14">
        <v>5.4710000000000002E-7</v>
      </c>
      <c r="U3" s="2">
        <v>0.01</v>
      </c>
      <c r="V3" s="16">
        <v>3.14159265358979</v>
      </c>
      <c r="W3" s="2">
        <v>10.196999999999999</v>
      </c>
      <c r="X3" s="2"/>
      <c r="Y3" s="2"/>
    </row>
    <row r="4" spans="1:54" ht="15.75" customHeight="1">
      <c r="A4" s="35"/>
      <c r="M4" s="7"/>
      <c r="R4" s="2">
        <v>80</v>
      </c>
      <c r="S4" s="15">
        <v>971.8</v>
      </c>
      <c r="T4" s="14">
        <v>3.5499999999999999E-7</v>
      </c>
      <c r="U4" s="2">
        <v>0.01</v>
      </c>
      <c r="V4" s="16">
        <v>3.14159265358979</v>
      </c>
      <c r="W4" s="2">
        <v>10.196999999999999</v>
      </c>
    </row>
    <row r="5" spans="1:54" ht="21.75" customHeight="1">
      <c r="A5" s="36" t="s">
        <v>5</v>
      </c>
      <c r="B5" s="43" t="s">
        <v>6</v>
      </c>
      <c r="C5" s="43" t="s">
        <v>7</v>
      </c>
      <c r="D5" s="63" t="s">
        <v>8</v>
      </c>
      <c r="E5" s="53" t="s">
        <v>49</v>
      </c>
      <c r="F5" s="63" t="s">
        <v>50</v>
      </c>
      <c r="G5" s="63" t="s">
        <v>9</v>
      </c>
      <c r="H5" s="63" t="s">
        <v>10</v>
      </c>
      <c r="I5" s="63" t="s">
        <v>11</v>
      </c>
      <c r="M5" s="7"/>
      <c r="N5" s="33" t="s">
        <v>46</v>
      </c>
      <c r="O5" s="19" t="s">
        <v>44</v>
      </c>
      <c r="P5" s="17" t="s">
        <v>11</v>
      </c>
      <c r="R5" s="2" t="s">
        <v>39</v>
      </c>
      <c r="S5" s="2" t="s">
        <v>40</v>
      </c>
      <c r="T5" s="14" t="s">
        <v>41</v>
      </c>
      <c r="U5" s="2" t="s">
        <v>42</v>
      </c>
      <c r="V5" s="2" t="s">
        <v>43</v>
      </c>
      <c r="W5" s="2" t="s">
        <v>43</v>
      </c>
      <c r="X5" s="2" t="s">
        <v>42</v>
      </c>
      <c r="Y5" s="2" t="s">
        <v>43</v>
      </c>
      <c r="Z5" s="2" t="s">
        <v>42</v>
      </c>
      <c r="AA5" s="2" t="s">
        <v>43</v>
      </c>
      <c r="AB5" s="2" t="s">
        <v>42</v>
      </c>
      <c r="AC5" s="2" t="s">
        <v>43</v>
      </c>
      <c r="AD5" s="2" t="s">
        <v>42</v>
      </c>
      <c r="AE5" s="2" t="s">
        <v>43</v>
      </c>
      <c r="AF5" s="2" t="s">
        <v>42</v>
      </c>
      <c r="AG5" s="2" t="s">
        <v>43</v>
      </c>
      <c r="AH5" s="2" t="s">
        <v>42</v>
      </c>
      <c r="AI5" s="2" t="s">
        <v>43</v>
      </c>
      <c r="AJ5" s="2" t="s">
        <v>42</v>
      </c>
      <c r="AK5" s="2" t="s">
        <v>43</v>
      </c>
      <c r="AL5" s="2" t="s">
        <v>42</v>
      </c>
      <c r="AM5" s="2" t="s">
        <v>43</v>
      </c>
      <c r="AN5" s="2" t="s">
        <v>42</v>
      </c>
      <c r="AO5" s="2" t="s">
        <v>43</v>
      </c>
      <c r="AP5" s="2" t="s">
        <v>42</v>
      </c>
      <c r="AQ5" s="2" t="s">
        <v>43</v>
      </c>
      <c r="AR5" s="2" t="s">
        <v>42</v>
      </c>
      <c r="AS5" s="2" t="s">
        <v>43</v>
      </c>
      <c r="AT5" s="2" t="s">
        <v>42</v>
      </c>
      <c r="AU5" s="2" t="s">
        <v>43</v>
      </c>
      <c r="AV5" s="2" t="s">
        <v>42</v>
      </c>
      <c r="AW5" s="2" t="s">
        <v>43</v>
      </c>
      <c r="AX5" s="2" t="s">
        <v>42</v>
      </c>
      <c r="AY5" s="2" t="s">
        <v>43</v>
      </c>
      <c r="AZ5" s="2" t="s">
        <v>42</v>
      </c>
      <c r="BA5" s="2" t="s">
        <v>43</v>
      </c>
      <c r="BB5" s="2" t="s">
        <v>42</v>
      </c>
    </row>
    <row r="6" spans="1:54" ht="21" customHeight="1">
      <c r="A6" s="37"/>
      <c r="B6" s="44" t="s">
        <v>12</v>
      </c>
      <c r="C6" s="48"/>
      <c r="D6" s="64" t="s">
        <v>13</v>
      </c>
      <c r="E6" s="54" t="s">
        <v>4</v>
      </c>
      <c r="F6" s="64" t="s">
        <v>4</v>
      </c>
      <c r="G6" s="64" t="s">
        <v>14</v>
      </c>
      <c r="H6" s="64" t="s">
        <v>15</v>
      </c>
      <c r="I6" s="64" t="s">
        <v>12</v>
      </c>
      <c r="M6" s="7"/>
      <c r="N6" s="33" t="s">
        <v>34</v>
      </c>
      <c r="O6" s="19" t="s">
        <v>45</v>
      </c>
      <c r="P6" s="17" t="s">
        <v>21</v>
      </c>
    </row>
    <row r="7" spans="1:54" ht="15.9" customHeight="1" thickBot="1">
      <c r="A7" s="38">
        <v>1</v>
      </c>
      <c r="B7" s="38">
        <v>2</v>
      </c>
      <c r="C7" s="38">
        <v>3</v>
      </c>
      <c r="D7" s="65">
        <v>4</v>
      </c>
      <c r="E7" s="55">
        <v>5</v>
      </c>
      <c r="F7" s="65">
        <v>6</v>
      </c>
      <c r="G7" s="65">
        <v>7</v>
      </c>
      <c r="H7" s="65">
        <v>8</v>
      </c>
      <c r="I7" s="65">
        <v>9</v>
      </c>
      <c r="J7" s="8"/>
      <c r="M7" s="7"/>
    </row>
    <row r="8" spans="1:54">
      <c r="A8" s="39"/>
      <c r="B8" s="39"/>
      <c r="C8" s="39"/>
      <c r="D8" s="66"/>
      <c r="E8" s="56"/>
      <c r="F8" s="66"/>
      <c r="G8" s="66"/>
      <c r="H8" s="66"/>
      <c r="I8" s="66"/>
      <c r="J8" s="8"/>
      <c r="M8" s="7"/>
    </row>
    <row r="9" spans="1:54" ht="15.9" customHeight="1">
      <c r="A9" s="100" t="s">
        <v>16</v>
      </c>
      <c r="B9" s="101">
        <v>1.3</v>
      </c>
      <c r="C9" s="102">
        <v>0.5</v>
      </c>
      <c r="D9" s="67">
        <f t="shared" ref="D9:D22" si="0">0.25*(C9)^0.5</f>
        <v>0.17677669529663689</v>
      </c>
      <c r="E9" s="104" t="s">
        <v>78</v>
      </c>
      <c r="F9" s="70">
        <f>VLOOKUP(E9,Podaci!$A$30:$C$39,2)</f>
        <v>16.600000000000001</v>
      </c>
      <c r="G9" s="71">
        <f t="shared" ref="G9:G22" si="1">(D9/1000)/((F9/1000)^2*PI()/4)</f>
        <v>0.81680606415763013</v>
      </c>
      <c r="H9" s="67">
        <f>P9</f>
        <v>8.4304995470626934E-2</v>
      </c>
      <c r="I9" s="67">
        <f t="shared" ref="I9:I22" si="2">B9*H9</f>
        <v>0.10959649411181502</v>
      </c>
      <c r="J9" s="8"/>
      <c r="K9" s="6"/>
      <c r="L9" s="6"/>
      <c r="M9" s="7"/>
      <c r="N9" s="105">
        <v>10</v>
      </c>
      <c r="O9" s="19">
        <f>BA9*$W$2/100000</f>
        <v>6.484999651586687E-2</v>
      </c>
      <c r="P9" s="19">
        <f>O9*B9</f>
        <v>8.4304995470626934E-2</v>
      </c>
      <c r="Q9" s="6"/>
      <c r="R9" s="17">
        <f t="shared" ref="R9:R22" si="3">2*VLOOKUP(N9,$R$2:$W$4,2)*0.001*D9*0.001*D9/($V$2*$V$2*((F9/1000)^5))</f>
        <v>5022.392541026561</v>
      </c>
      <c r="S9" s="18">
        <f t="shared" ref="S9:S22" si="4">$U$2/(3.7*F9)</f>
        <v>1.872354281992836E-4</v>
      </c>
      <c r="T9" s="14">
        <f t="shared" ref="T9:T22" si="5">2.51*VLOOKUP(N9,$R$2:$W$4,3)/(SQRT(2/(VLOOKUP(N9,$R$2:$W$4,2)))*((F9/1000)^1.5))</f>
        <v>3.4319404728238405E-2</v>
      </c>
      <c r="U9" s="2">
        <v>100000</v>
      </c>
      <c r="V9" s="2">
        <v>0</v>
      </c>
      <c r="W9" s="2">
        <f>$R9/((LOG($S9+$T9*(U9^(-0.5)))/LOG(10))^2)</f>
        <v>403.26774257757052</v>
      </c>
      <c r="X9" s="2">
        <f>W9</f>
        <v>403.26774257757052</v>
      </c>
      <c r="Y9" s="2">
        <f>$R9/((LOG($S9+$T9*(X9^(-0.5)))/LOG(10))^2)</f>
        <v>677.79802989427958</v>
      </c>
      <c r="Z9" s="2">
        <f>Y9</f>
        <v>677.79802989427958</v>
      </c>
      <c r="AA9" s="2">
        <f>$R9/((LOG($S9+$T9*(Z9^(-0.5)))/LOG(10))^2)</f>
        <v>630.51421355088712</v>
      </c>
      <c r="AB9" s="2">
        <f t="shared" ref="AB9:AB22" si="6">AA9</f>
        <v>630.51421355088712</v>
      </c>
      <c r="AC9" s="2">
        <f t="shared" ref="AC9:AC22" si="7">$R9/((LOG($S9+$T9*(AB9^(-0.5)))/LOG(10))^2)</f>
        <v>636.71673474271142</v>
      </c>
      <c r="AD9" s="2">
        <f t="shared" ref="AD9:AD22" si="8">AC9</f>
        <v>636.71673474271142</v>
      </c>
      <c r="AE9" s="2">
        <f t="shared" ref="AE9:AE22" si="9">$R9/((LOG($S9+$T9*(AD9^(-0.5)))/LOG(10))^2)</f>
        <v>635.87014057285421</v>
      </c>
      <c r="AF9" s="2">
        <f t="shared" ref="AF9:AF22" si="10">AE9</f>
        <v>635.87014057285421</v>
      </c>
      <c r="AG9" s="2">
        <f t="shared" ref="AG9:AG22" si="11">$R9/((LOG($S9+$T9*(AF9^(-0.5)))/LOG(10))^2)</f>
        <v>635.98507806936971</v>
      </c>
      <c r="AH9" s="2">
        <f t="shared" ref="AH9:AH22" si="12">AG9</f>
        <v>635.98507806936971</v>
      </c>
      <c r="AI9" s="2">
        <f t="shared" ref="AI9:AI22" si="13">$R9/((LOG($S9+$T9*(AH9^(-0.5)))/LOG(10))^2)</f>
        <v>635.96946228271759</v>
      </c>
      <c r="AJ9" s="2">
        <f t="shared" ref="AJ9:AJ22" si="14">AI9</f>
        <v>635.96946228271759</v>
      </c>
      <c r="AK9" s="2">
        <f t="shared" ref="AK9:AK22" si="15">$R9/((LOG($S9+$T9*(AJ9^(-0.5)))/LOG(10))^2)</f>
        <v>635.97158368544785</v>
      </c>
      <c r="AL9" s="2">
        <f t="shared" ref="AL9:AL22" si="16">AK9</f>
        <v>635.97158368544785</v>
      </c>
      <c r="AM9" s="2">
        <f t="shared" ref="AM9:AM22" si="17">$R9/((LOG($S9+$T9*(AL9^(-0.5)))/LOG(10))^2)</f>
        <v>635.97129548927785</v>
      </c>
      <c r="AN9" s="2">
        <f t="shared" ref="AN9:AN22" si="18">AM9</f>
        <v>635.97129548927785</v>
      </c>
      <c r="AO9" s="2">
        <f t="shared" ref="AO9:AO22" si="19">$R9/((LOG($S9+$T9*(AN9^(-0.5)))/LOG(10))^2)</f>
        <v>635.97133464114654</v>
      </c>
      <c r="AP9" s="2">
        <f t="shared" ref="AP9:AP22" si="20">AO9</f>
        <v>635.97133464114654</v>
      </c>
      <c r="AQ9" s="2">
        <f t="shared" ref="AQ9:AQ22" si="21">$R9/((LOG($S9+$T9*(AP9^(-0.5)))/LOG(10))^2)</f>
        <v>635.97132932230693</v>
      </c>
      <c r="AR9" s="2">
        <f t="shared" ref="AR9:AR22" si="22">AQ9</f>
        <v>635.97132932230693</v>
      </c>
      <c r="AS9" s="2">
        <f t="shared" ref="AS9:AS22" si="23">$R9/((LOG($S9+$T9*(AR9^(-0.5)))/LOG(10))^2)</f>
        <v>635.9713300448791</v>
      </c>
      <c r="AT9" s="2">
        <f t="shared" ref="AT9:AT22" si="24">AS9</f>
        <v>635.9713300448791</v>
      </c>
      <c r="AU9" s="2">
        <f t="shared" ref="AU9:AU22" si="25">$R9/((LOG($S9+$T9*(AT9^(-0.5)))/LOG(10))^2)</f>
        <v>635.97132994671665</v>
      </c>
      <c r="AV9" s="2">
        <f t="shared" ref="AV9:AV22" si="26">AU9</f>
        <v>635.97132994671665</v>
      </c>
      <c r="AW9" s="2">
        <f t="shared" ref="AW9:AW22" si="27">$R9/((LOG($S9+$T9*(AV9^(-0.5)))/LOG(10))^2)</f>
        <v>635.97132996005212</v>
      </c>
      <c r="AX9" s="2">
        <f t="shared" ref="AX9:AX22" si="28">AW9</f>
        <v>635.97132996005212</v>
      </c>
      <c r="AY9" s="2">
        <f t="shared" ref="AY9:AY22" si="29">$R9/((LOG($S9+$T9*(AX9^(-0.5)))/LOG(10))^2)</f>
        <v>635.97132995824052</v>
      </c>
      <c r="AZ9" s="2">
        <f t="shared" ref="AZ9:AZ22" si="30">AY9</f>
        <v>635.97132995824052</v>
      </c>
      <c r="BA9" s="2">
        <f t="shared" ref="BA9:BA22" si="31">$R9/((LOG($S9+$T9*(AZ9^(-0.5)))/LOG(10))^2)</f>
        <v>635.97132995848654</v>
      </c>
      <c r="BB9" s="2">
        <f t="shared" ref="BB9:BB22" si="32">BA9</f>
        <v>635.97132995848654</v>
      </c>
    </row>
    <row r="10" spans="1:54" ht="15.9" customHeight="1">
      <c r="A10" s="100" t="s">
        <v>17</v>
      </c>
      <c r="B10" s="101">
        <v>4.8</v>
      </c>
      <c r="C10" s="102">
        <v>1</v>
      </c>
      <c r="D10" s="67">
        <f t="shared" si="0"/>
        <v>0.25</v>
      </c>
      <c r="E10" s="104" t="s">
        <v>79</v>
      </c>
      <c r="F10" s="70">
        <f>VLOOKUP(E10,Podaci!$A$30:$C$39,2)</f>
        <v>21.2</v>
      </c>
      <c r="G10" s="71">
        <f t="shared" si="1"/>
        <v>0.70823666381227901</v>
      </c>
      <c r="H10" s="67">
        <f t="shared" ref="H10:H22" si="33">P10</f>
        <v>0.17750141340040465</v>
      </c>
      <c r="I10" s="67">
        <f t="shared" si="2"/>
        <v>0.85200678432194232</v>
      </c>
      <c r="J10" s="8"/>
      <c r="K10" s="6"/>
      <c r="L10" s="6"/>
      <c r="M10" s="7"/>
      <c r="N10" s="105">
        <v>10</v>
      </c>
      <c r="O10" s="19">
        <f t="shared" ref="O10:O22" si="34">BA10*$W$2/100000</f>
        <v>3.6979461125084302E-2</v>
      </c>
      <c r="P10" s="19">
        <f t="shared" ref="P10:P22" si="35">O10*B10</f>
        <v>0.17750141340040465</v>
      </c>
      <c r="Q10" s="6"/>
      <c r="R10" s="17">
        <f t="shared" si="3"/>
        <v>2956.6627144705476</v>
      </c>
      <c r="S10" s="18">
        <f t="shared" si="4"/>
        <v>1.4660887302396736E-4</v>
      </c>
      <c r="T10" s="14">
        <f t="shared" si="5"/>
        <v>2.3779246399609374E-2</v>
      </c>
      <c r="U10" s="2">
        <v>100000</v>
      </c>
      <c r="V10" s="2">
        <v>0</v>
      </c>
      <c r="W10" s="2">
        <f t="shared" ref="W10:W22" si="36">$R10/((LOG($S10+$T10*(U10^(-0.5)))/LOG(10))^2)</f>
        <v>221.44103090681165</v>
      </c>
      <c r="X10" s="2">
        <f t="shared" ref="X10:X22" si="37">W10</f>
        <v>221.44103090681165</v>
      </c>
      <c r="Y10" s="2">
        <f t="shared" ref="Y10:Y22" si="38">$R10/((LOG($S10+$T10*(X10^(-0.5)))/LOG(10))^2)</f>
        <v>388.61176908431753</v>
      </c>
      <c r="Z10" s="2">
        <f t="shared" ref="Z10:Z22" si="39">Y10</f>
        <v>388.61176908431753</v>
      </c>
      <c r="AA10" s="2">
        <f t="shared" ref="AA10:AA22" si="40">$R10/((LOG($S10+$T10*(Z10^(-0.5)))/LOG(10))^2)</f>
        <v>359.26746222691287</v>
      </c>
      <c r="AB10" s="2">
        <f t="shared" si="6"/>
        <v>359.26746222691287</v>
      </c>
      <c r="AC10" s="2">
        <f t="shared" si="7"/>
        <v>363.11359433033732</v>
      </c>
      <c r="AD10" s="2">
        <f t="shared" si="8"/>
        <v>363.11359433033732</v>
      </c>
      <c r="AE10" s="2">
        <f t="shared" si="9"/>
        <v>362.5873997586682</v>
      </c>
      <c r="AF10" s="2">
        <f t="shared" si="10"/>
        <v>362.5873997586682</v>
      </c>
      <c r="AG10" s="2">
        <f t="shared" si="11"/>
        <v>362.65897457329675</v>
      </c>
      <c r="AH10" s="2">
        <f t="shared" si="12"/>
        <v>362.65897457329675</v>
      </c>
      <c r="AI10" s="2">
        <f t="shared" si="13"/>
        <v>362.64923105038065</v>
      </c>
      <c r="AJ10" s="2">
        <f t="shared" si="14"/>
        <v>362.64923105038065</v>
      </c>
      <c r="AK10" s="2">
        <f t="shared" si="15"/>
        <v>362.6505572999589</v>
      </c>
      <c r="AL10" s="2">
        <f t="shared" si="16"/>
        <v>362.6505572999589</v>
      </c>
      <c r="AM10" s="2">
        <f t="shared" si="17"/>
        <v>362.65037677350949</v>
      </c>
      <c r="AN10" s="2">
        <f t="shared" si="18"/>
        <v>362.65037677350949</v>
      </c>
      <c r="AO10" s="2">
        <f t="shared" si="19"/>
        <v>362.65040134636132</v>
      </c>
      <c r="AP10" s="2">
        <f t="shared" si="20"/>
        <v>362.65040134636132</v>
      </c>
      <c r="AQ10" s="2">
        <f t="shared" si="21"/>
        <v>362.65039800155944</v>
      </c>
      <c r="AR10" s="2">
        <f t="shared" si="22"/>
        <v>362.65039800155944</v>
      </c>
      <c r="AS10" s="2">
        <f t="shared" si="23"/>
        <v>362.65039845684635</v>
      </c>
      <c r="AT10" s="2">
        <f t="shared" si="24"/>
        <v>362.65039845684635</v>
      </c>
      <c r="AU10" s="2">
        <f t="shared" si="25"/>
        <v>362.65039839487366</v>
      </c>
      <c r="AV10" s="2">
        <f t="shared" si="26"/>
        <v>362.65039839487366</v>
      </c>
      <c r="AW10" s="2">
        <f t="shared" si="27"/>
        <v>362.65039840330928</v>
      </c>
      <c r="AX10" s="2">
        <f t="shared" si="28"/>
        <v>362.65039840330928</v>
      </c>
      <c r="AY10" s="2">
        <f t="shared" si="29"/>
        <v>362.6503984021611</v>
      </c>
      <c r="AZ10" s="2">
        <f t="shared" si="30"/>
        <v>362.6503984021611</v>
      </c>
      <c r="BA10" s="2">
        <f t="shared" si="31"/>
        <v>362.65039840231736</v>
      </c>
      <c r="BB10" s="2">
        <f t="shared" si="32"/>
        <v>362.65039840231736</v>
      </c>
    </row>
    <row r="11" spans="1:54" ht="15.9" customHeight="1">
      <c r="A11" s="100" t="s">
        <v>18</v>
      </c>
      <c r="B11" s="101">
        <v>1.7</v>
      </c>
      <c r="C11" s="102">
        <v>1.25</v>
      </c>
      <c r="D11" s="67">
        <f t="shared" si="0"/>
        <v>0.27950849718747373</v>
      </c>
      <c r="E11" s="104" t="s">
        <v>78</v>
      </c>
      <c r="F11" s="70">
        <f>VLOOKUP(E11,Podaci!$A$30:$C$39,2)</f>
        <v>16.600000000000001</v>
      </c>
      <c r="G11" s="71">
        <f t="shared" si="1"/>
        <v>1.2914837846878666</v>
      </c>
      <c r="H11" s="67">
        <f t="shared" si="33"/>
        <v>0.2482632021607995</v>
      </c>
      <c r="I11" s="67">
        <f t="shared" si="2"/>
        <v>0.42204744367335917</v>
      </c>
      <c r="J11" s="8"/>
      <c r="K11" s="6"/>
      <c r="L11" s="6"/>
      <c r="M11" s="7"/>
      <c r="N11" s="105">
        <v>10</v>
      </c>
      <c r="O11" s="19">
        <f t="shared" si="34"/>
        <v>0.14603717774164676</v>
      </c>
      <c r="P11" s="19">
        <f t="shared" si="35"/>
        <v>0.2482632021607995</v>
      </c>
      <c r="Q11" s="6"/>
      <c r="R11" s="17">
        <f t="shared" si="3"/>
        <v>12555.981352566399</v>
      </c>
      <c r="S11" s="18">
        <f t="shared" si="4"/>
        <v>1.872354281992836E-4</v>
      </c>
      <c r="T11" s="14">
        <f t="shared" si="5"/>
        <v>3.4319404728238405E-2</v>
      </c>
      <c r="U11" s="2">
        <v>100000</v>
      </c>
      <c r="V11" s="2">
        <v>0</v>
      </c>
      <c r="W11" s="2">
        <f t="shared" si="36"/>
        <v>1008.1693564439261</v>
      </c>
      <c r="X11" s="2">
        <f t="shared" si="37"/>
        <v>1008.1693564439261</v>
      </c>
      <c r="Y11" s="2">
        <f t="shared" si="38"/>
        <v>1496.2361233222746</v>
      </c>
      <c r="Z11" s="2">
        <f t="shared" si="39"/>
        <v>1496.2361233222746</v>
      </c>
      <c r="AA11" s="2">
        <f t="shared" si="40"/>
        <v>1424.5818449072706</v>
      </c>
      <c r="AB11" s="2">
        <f t="shared" si="6"/>
        <v>1424.5818449072706</v>
      </c>
      <c r="AC11" s="2">
        <f t="shared" si="7"/>
        <v>1433.0824552391275</v>
      </c>
      <c r="AD11" s="2">
        <f t="shared" si="8"/>
        <v>1433.0824552391275</v>
      </c>
      <c r="AE11" s="2">
        <f t="shared" si="9"/>
        <v>1432.0459476236176</v>
      </c>
      <c r="AF11" s="2">
        <f t="shared" si="10"/>
        <v>1432.0459476236176</v>
      </c>
      <c r="AG11" s="2">
        <f t="shared" si="11"/>
        <v>1432.1719145921534</v>
      </c>
      <c r="AH11" s="2">
        <f t="shared" si="12"/>
        <v>1432.1719145921534</v>
      </c>
      <c r="AI11" s="2">
        <f t="shared" si="13"/>
        <v>1432.1565996324653</v>
      </c>
      <c r="AJ11" s="2">
        <f t="shared" si="14"/>
        <v>1432.1565996324653</v>
      </c>
      <c r="AK11" s="2">
        <f t="shared" si="15"/>
        <v>1432.1584615213744</v>
      </c>
      <c r="AL11" s="2">
        <f t="shared" si="16"/>
        <v>1432.1584615213744</v>
      </c>
      <c r="AM11" s="2">
        <f t="shared" si="17"/>
        <v>1432.158235164203</v>
      </c>
      <c r="AN11" s="2">
        <f t="shared" si="18"/>
        <v>1432.158235164203</v>
      </c>
      <c r="AO11" s="2">
        <f t="shared" si="19"/>
        <v>1432.1582626833165</v>
      </c>
      <c r="AP11" s="2">
        <f t="shared" si="20"/>
        <v>1432.1582626833165</v>
      </c>
      <c r="AQ11" s="2">
        <f t="shared" si="21"/>
        <v>1432.1582593377113</v>
      </c>
      <c r="AR11" s="2">
        <f t="shared" si="22"/>
        <v>1432.1582593377113</v>
      </c>
      <c r="AS11" s="2">
        <f t="shared" si="23"/>
        <v>1432.1582597444497</v>
      </c>
      <c r="AT11" s="2">
        <f t="shared" si="24"/>
        <v>1432.1582597444497</v>
      </c>
      <c r="AU11" s="2">
        <f t="shared" si="25"/>
        <v>1432.1582596950011</v>
      </c>
      <c r="AV11" s="2">
        <f t="shared" si="26"/>
        <v>1432.1582596950011</v>
      </c>
      <c r="AW11" s="2">
        <f t="shared" si="27"/>
        <v>1432.1582597010126</v>
      </c>
      <c r="AX11" s="2">
        <f t="shared" si="28"/>
        <v>1432.1582597010126</v>
      </c>
      <c r="AY11" s="2">
        <f t="shared" si="29"/>
        <v>1432.1582597002814</v>
      </c>
      <c r="AZ11" s="2">
        <f t="shared" si="30"/>
        <v>1432.1582597002814</v>
      </c>
      <c r="BA11" s="2">
        <f t="shared" si="31"/>
        <v>1432.1582597003703</v>
      </c>
      <c r="BB11" s="2">
        <f t="shared" si="32"/>
        <v>1432.1582597003703</v>
      </c>
    </row>
    <row r="12" spans="1:54" ht="15.9" customHeight="1">
      <c r="A12" s="100" t="s">
        <v>19</v>
      </c>
      <c r="B12" s="101">
        <v>1.2</v>
      </c>
      <c r="C12" s="102">
        <v>1.5</v>
      </c>
      <c r="D12" s="67">
        <f t="shared" si="0"/>
        <v>0.30618621784789724</v>
      </c>
      <c r="E12" s="104" t="s">
        <v>79</v>
      </c>
      <c r="F12" s="70">
        <f>VLOOKUP(E12,Podaci!$A$30:$C$39,2)</f>
        <v>21.2</v>
      </c>
      <c r="G12" s="71">
        <f t="shared" si="1"/>
        <v>0.86740922173557766</v>
      </c>
      <c r="H12" s="67">
        <f t="shared" si="33"/>
        <v>6.3465520285033356E-2</v>
      </c>
      <c r="I12" s="67">
        <f t="shared" si="2"/>
        <v>7.6158624342040029E-2</v>
      </c>
      <c r="J12" s="8"/>
      <c r="K12" s="6"/>
      <c r="L12" s="6"/>
      <c r="M12" s="7"/>
      <c r="N12" s="105">
        <v>10</v>
      </c>
      <c r="O12" s="19">
        <f t="shared" si="34"/>
        <v>5.2887933570861134E-2</v>
      </c>
      <c r="P12" s="19">
        <f t="shared" si="35"/>
        <v>6.3465520285033356E-2</v>
      </c>
      <c r="Q12" s="6"/>
      <c r="R12" s="17">
        <f t="shared" si="3"/>
        <v>4434.9940717058207</v>
      </c>
      <c r="S12" s="18">
        <f t="shared" si="4"/>
        <v>1.4660887302396736E-4</v>
      </c>
      <c r="T12" s="14">
        <f t="shared" si="5"/>
        <v>2.3779246399609374E-2</v>
      </c>
      <c r="U12" s="2">
        <v>100000</v>
      </c>
      <c r="V12" s="2">
        <v>0</v>
      </c>
      <c r="W12" s="2">
        <f t="shared" si="36"/>
        <v>332.16154636021741</v>
      </c>
      <c r="X12" s="2">
        <f t="shared" si="37"/>
        <v>332.16154636021741</v>
      </c>
      <c r="Y12" s="2">
        <f t="shared" si="38"/>
        <v>550.55190825716306</v>
      </c>
      <c r="Z12" s="2">
        <f t="shared" si="39"/>
        <v>550.55190825716306</v>
      </c>
      <c r="AA12" s="2">
        <f t="shared" si="40"/>
        <v>514.66198731347924</v>
      </c>
      <c r="AB12" s="2">
        <f t="shared" si="6"/>
        <v>514.66198731347924</v>
      </c>
      <c r="AC12" s="2">
        <f t="shared" si="7"/>
        <v>519.1851304590723</v>
      </c>
      <c r="AD12" s="2">
        <f t="shared" si="8"/>
        <v>519.1851304590723</v>
      </c>
      <c r="AE12" s="2">
        <f t="shared" si="9"/>
        <v>518.59357598735414</v>
      </c>
      <c r="AF12" s="2">
        <f t="shared" si="10"/>
        <v>518.59357598735414</v>
      </c>
      <c r="AG12" s="2">
        <f t="shared" si="11"/>
        <v>518.67057290901346</v>
      </c>
      <c r="AH12" s="2">
        <f t="shared" si="12"/>
        <v>518.67057290901346</v>
      </c>
      <c r="AI12" s="2">
        <f t="shared" si="13"/>
        <v>518.66054471700181</v>
      </c>
      <c r="AJ12" s="2">
        <f t="shared" si="14"/>
        <v>518.66054471700181</v>
      </c>
      <c r="AK12" s="2">
        <f t="shared" si="15"/>
        <v>518.66185069745393</v>
      </c>
      <c r="AL12" s="2">
        <f t="shared" si="16"/>
        <v>518.66185069745393</v>
      </c>
      <c r="AM12" s="2">
        <f t="shared" si="17"/>
        <v>518.66168061664939</v>
      </c>
      <c r="AN12" s="2">
        <f t="shared" si="18"/>
        <v>518.66168061664939</v>
      </c>
      <c r="AO12" s="2">
        <f t="shared" si="19"/>
        <v>518.66170276662876</v>
      </c>
      <c r="AP12" s="2">
        <f t="shared" si="20"/>
        <v>518.66170276662876</v>
      </c>
      <c r="AQ12" s="2">
        <f t="shared" si="21"/>
        <v>518.66169988199022</v>
      </c>
      <c r="AR12" s="2">
        <f t="shared" si="22"/>
        <v>518.66169988199022</v>
      </c>
      <c r="AS12" s="2">
        <f t="shared" si="23"/>
        <v>518.66170025766257</v>
      </c>
      <c r="AT12" s="2">
        <f t="shared" si="24"/>
        <v>518.66170025766257</v>
      </c>
      <c r="AU12" s="2">
        <f t="shared" si="25"/>
        <v>518.66170020873801</v>
      </c>
      <c r="AV12" s="2">
        <f t="shared" si="26"/>
        <v>518.66170020873801</v>
      </c>
      <c r="AW12" s="2">
        <f t="shared" si="27"/>
        <v>518.66170021510959</v>
      </c>
      <c r="AX12" s="2">
        <f t="shared" si="28"/>
        <v>518.66170021510959</v>
      </c>
      <c r="AY12" s="2">
        <f t="shared" si="29"/>
        <v>518.66170021427968</v>
      </c>
      <c r="AZ12" s="2">
        <f t="shared" si="30"/>
        <v>518.66170021427968</v>
      </c>
      <c r="BA12" s="2">
        <f t="shared" si="31"/>
        <v>518.66170021438791</v>
      </c>
      <c r="BB12" s="2">
        <f t="shared" si="32"/>
        <v>518.66170021438791</v>
      </c>
    </row>
    <row r="13" spans="1:54" ht="15.9" customHeight="1">
      <c r="A13" s="100" t="s">
        <v>22</v>
      </c>
      <c r="B13" s="101">
        <v>3.4</v>
      </c>
      <c r="C13" s="102">
        <v>2.25</v>
      </c>
      <c r="D13" s="67">
        <f t="shared" si="0"/>
        <v>0.375</v>
      </c>
      <c r="E13" s="104" t="s">
        <v>79</v>
      </c>
      <c r="F13" s="70">
        <f>VLOOKUP(E13,Podaci!$A$30:$C$39,2)</f>
        <v>21.2</v>
      </c>
      <c r="G13" s="71">
        <f t="shared" si="1"/>
        <v>1.0623549957184186</v>
      </c>
      <c r="H13" s="67">
        <f t="shared" si="33"/>
        <v>0.25766045814575056</v>
      </c>
      <c r="I13" s="67">
        <f t="shared" si="2"/>
        <v>0.87604555769555192</v>
      </c>
      <c r="J13" s="8"/>
      <c r="K13" s="6"/>
      <c r="L13" s="6"/>
      <c r="M13" s="7"/>
      <c r="N13" s="105">
        <v>10</v>
      </c>
      <c r="O13" s="19">
        <f t="shared" si="34"/>
        <v>7.5782487689926639E-2</v>
      </c>
      <c r="P13" s="19">
        <f t="shared" si="35"/>
        <v>0.25766045814575056</v>
      </c>
      <c r="Q13" s="6"/>
      <c r="R13" s="17">
        <f t="shared" si="3"/>
        <v>6652.4911075587315</v>
      </c>
      <c r="S13" s="18">
        <f t="shared" si="4"/>
        <v>1.4660887302396736E-4</v>
      </c>
      <c r="T13" s="14">
        <f t="shared" si="5"/>
        <v>2.3779246399609374E-2</v>
      </c>
      <c r="U13" s="2">
        <v>100000</v>
      </c>
      <c r="V13" s="2">
        <v>0</v>
      </c>
      <c r="W13" s="2">
        <f t="shared" si="36"/>
        <v>498.24231954032615</v>
      </c>
      <c r="X13" s="2">
        <f t="shared" si="37"/>
        <v>498.24231954032615</v>
      </c>
      <c r="Y13" s="2">
        <f t="shared" si="38"/>
        <v>782.08314926836772</v>
      </c>
      <c r="Z13" s="2">
        <f t="shared" si="39"/>
        <v>782.08314926836772</v>
      </c>
      <c r="AA13" s="2">
        <f t="shared" si="40"/>
        <v>738.50333241068938</v>
      </c>
      <c r="AB13" s="2">
        <f t="shared" si="6"/>
        <v>738.50333241068938</v>
      </c>
      <c r="AC13" s="2">
        <f t="shared" si="7"/>
        <v>743.76815339904522</v>
      </c>
      <c r="AD13" s="2">
        <f t="shared" si="8"/>
        <v>743.76815339904522</v>
      </c>
      <c r="AE13" s="2">
        <f t="shared" si="9"/>
        <v>743.11161042954632</v>
      </c>
      <c r="AF13" s="2">
        <f t="shared" si="10"/>
        <v>743.11161042954632</v>
      </c>
      <c r="AG13" s="2">
        <f t="shared" si="11"/>
        <v>743.19316415041476</v>
      </c>
      <c r="AH13" s="2">
        <f t="shared" si="12"/>
        <v>743.19316415041476</v>
      </c>
      <c r="AI13" s="2">
        <f t="shared" si="13"/>
        <v>743.18302887063157</v>
      </c>
      <c r="AJ13" s="2">
        <f t="shared" si="14"/>
        <v>743.18302887063157</v>
      </c>
      <c r="AK13" s="2">
        <f t="shared" si="15"/>
        <v>743.18428838012028</v>
      </c>
      <c r="AL13" s="2">
        <f t="shared" si="16"/>
        <v>743.18428838012028</v>
      </c>
      <c r="AM13" s="2">
        <f t="shared" si="17"/>
        <v>743.18413185991506</v>
      </c>
      <c r="AN13" s="2">
        <f t="shared" si="18"/>
        <v>743.18413185991506</v>
      </c>
      <c r="AO13" s="2">
        <f t="shared" si="19"/>
        <v>743.18415131078223</v>
      </c>
      <c r="AP13" s="2">
        <f t="shared" si="20"/>
        <v>743.18415131078223</v>
      </c>
      <c r="AQ13" s="2">
        <f t="shared" si="21"/>
        <v>743.1841488936102</v>
      </c>
      <c r="AR13" s="2">
        <f t="shared" si="22"/>
        <v>743.1841488936102</v>
      </c>
      <c r="AS13" s="2">
        <f t="shared" si="23"/>
        <v>743.18414919399368</v>
      </c>
      <c r="AT13" s="2">
        <f t="shared" si="24"/>
        <v>743.18414919399368</v>
      </c>
      <c r="AU13" s="2">
        <f t="shared" si="25"/>
        <v>743.18414915666472</v>
      </c>
      <c r="AV13" s="2">
        <f t="shared" si="26"/>
        <v>743.18414915666472</v>
      </c>
      <c r="AW13" s="2">
        <f t="shared" si="27"/>
        <v>743.18414916130359</v>
      </c>
      <c r="AX13" s="2">
        <f t="shared" si="28"/>
        <v>743.18414916130359</v>
      </c>
      <c r="AY13" s="2">
        <f t="shared" si="29"/>
        <v>743.18414916072732</v>
      </c>
      <c r="AZ13" s="2">
        <f t="shared" si="30"/>
        <v>743.18414916072732</v>
      </c>
      <c r="BA13" s="2">
        <f t="shared" si="31"/>
        <v>743.18414916079871</v>
      </c>
      <c r="BB13" s="2">
        <f t="shared" si="32"/>
        <v>743.18414916079871</v>
      </c>
    </row>
    <row r="14" spans="1:54" ht="15.9" customHeight="1">
      <c r="A14" s="100" t="s">
        <v>23</v>
      </c>
      <c r="B14" s="101">
        <v>3.4</v>
      </c>
      <c r="C14" s="102">
        <v>5</v>
      </c>
      <c r="D14" s="67">
        <f t="shared" si="0"/>
        <v>0.55901699437494745</v>
      </c>
      <c r="E14" s="104" t="s">
        <v>80</v>
      </c>
      <c r="F14" s="70">
        <f>VLOOKUP(E14,Podaci!$A$30:$C$39,2)</f>
        <v>26.6</v>
      </c>
      <c r="G14" s="71">
        <f t="shared" si="1"/>
        <v>1.0059394869935796</v>
      </c>
      <c r="H14" s="67">
        <f t="shared" si="33"/>
        <v>0.17585088411491595</v>
      </c>
      <c r="I14" s="67">
        <f t="shared" si="2"/>
        <v>0.59789300599071427</v>
      </c>
      <c r="J14" s="8"/>
      <c r="K14" s="6"/>
      <c r="L14" s="6"/>
      <c r="M14" s="7"/>
      <c r="N14" s="105">
        <v>10</v>
      </c>
      <c r="O14" s="19">
        <f t="shared" si="34"/>
        <v>5.1720848269092928E-2</v>
      </c>
      <c r="P14" s="19">
        <f t="shared" si="35"/>
        <v>0.17585088411491595</v>
      </c>
      <c r="Q14" s="6"/>
      <c r="R14" s="17">
        <f t="shared" si="3"/>
        <v>4753.8219370042934</v>
      </c>
      <c r="S14" s="18">
        <f t="shared" si="4"/>
        <v>1.168461694777484E-4</v>
      </c>
      <c r="T14" s="14">
        <f t="shared" si="5"/>
        <v>1.6919184389454972E-2</v>
      </c>
      <c r="U14" s="2">
        <v>100000</v>
      </c>
      <c r="V14" s="2">
        <v>0</v>
      </c>
      <c r="W14" s="2">
        <f t="shared" si="36"/>
        <v>334.7103116497388</v>
      </c>
      <c r="X14" s="2">
        <f t="shared" si="37"/>
        <v>334.7103116497388</v>
      </c>
      <c r="Y14" s="2">
        <f t="shared" si="38"/>
        <v>534.49713492274702</v>
      </c>
      <c r="Z14" s="2">
        <f t="shared" si="39"/>
        <v>534.49713492274702</v>
      </c>
      <c r="AA14" s="2">
        <f t="shared" si="40"/>
        <v>503.97554523732919</v>
      </c>
      <c r="AB14" s="2">
        <f t="shared" si="6"/>
        <v>503.97554523732919</v>
      </c>
      <c r="AC14" s="2">
        <f t="shared" si="7"/>
        <v>507.61577449003698</v>
      </c>
      <c r="AD14" s="2">
        <f t="shared" si="8"/>
        <v>507.61577449003698</v>
      </c>
      <c r="AE14" s="2">
        <f t="shared" si="9"/>
        <v>507.16730627896277</v>
      </c>
      <c r="AF14" s="2">
        <f t="shared" si="10"/>
        <v>507.16730627896277</v>
      </c>
      <c r="AG14" s="2">
        <f t="shared" si="11"/>
        <v>507.2223388584917</v>
      </c>
      <c r="AH14" s="2">
        <f t="shared" si="12"/>
        <v>507.2223388584917</v>
      </c>
      <c r="AI14" s="2">
        <f t="shared" si="13"/>
        <v>507.2155824049712</v>
      </c>
      <c r="AJ14" s="2">
        <f t="shared" si="14"/>
        <v>507.2155824049712</v>
      </c>
      <c r="AK14" s="2">
        <f t="shared" si="15"/>
        <v>507.2164118581033</v>
      </c>
      <c r="AL14" s="2">
        <f t="shared" si="16"/>
        <v>507.2164118581033</v>
      </c>
      <c r="AM14" s="2">
        <f t="shared" si="17"/>
        <v>507.21631002989898</v>
      </c>
      <c r="AN14" s="2">
        <f t="shared" si="18"/>
        <v>507.21631002989898</v>
      </c>
      <c r="AO14" s="2">
        <f t="shared" si="19"/>
        <v>507.21632253087523</v>
      </c>
      <c r="AP14" s="2">
        <f t="shared" si="20"/>
        <v>507.21632253087523</v>
      </c>
      <c r="AQ14" s="2">
        <f t="shared" si="21"/>
        <v>507.21632099618819</v>
      </c>
      <c r="AR14" s="2">
        <f t="shared" si="22"/>
        <v>507.21632099618819</v>
      </c>
      <c r="AS14" s="2">
        <f t="shared" si="23"/>
        <v>507.21632118459479</v>
      </c>
      <c r="AT14" s="2">
        <f t="shared" si="24"/>
        <v>507.21632118459479</v>
      </c>
      <c r="AU14" s="2">
        <f t="shared" si="25"/>
        <v>507.2163211614648</v>
      </c>
      <c r="AV14" s="2">
        <f t="shared" si="26"/>
        <v>507.2163211614648</v>
      </c>
      <c r="AW14" s="2">
        <f t="shared" si="27"/>
        <v>507.21632116430442</v>
      </c>
      <c r="AX14" s="2">
        <f t="shared" si="28"/>
        <v>507.21632116430442</v>
      </c>
      <c r="AY14" s="2">
        <f t="shared" si="29"/>
        <v>507.2163211639558</v>
      </c>
      <c r="AZ14" s="2">
        <f t="shared" si="30"/>
        <v>507.2163211639558</v>
      </c>
      <c r="BA14" s="2">
        <f t="shared" si="31"/>
        <v>507.2163211639986</v>
      </c>
      <c r="BB14" s="2">
        <f t="shared" si="32"/>
        <v>507.2163211639986</v>
      </c>
    </row>
    <row r="15" spans="1:54" ht="15.9" customHeight="1">
      <c r="A15" s="100" t="s">
        <v>20</v>
      </c>
      <c r="B15" s="101">
        <v>3.4</v>
      </c>
      <c r="C15" s="102">
        <v>7.25</v>
      </c>
      <c r="D15" s="67">
        <f t="shared" si="0"/>
        <v>0.67314560089181297</v>
      </c>
      <c r="E15" s="104" t="s">
        <v>81</v>
      </c>
      <c r="F15" s="70">
        <f>VLOOKUP(E15,Podaci!$A$30:$C$39,2)</f>
        <v>33.4</v>
      </c>
      <c r="G15" s="71">
        <f t="shared" si="1"/>
        <v>0.76829179821790805</v>
      </c>
      <c r="H15" s="67">
        <f t="shared" si="33"/>
        <v>8.1890406261690099E-2</v>
      </c>
      <c r="I15" s="67">
        <f t="shared" si="2"/>
        <v>0.27842738128974631</v>
      </c>
      <c r="J15" s="8"/>
      <c r="K15" s="6"/>
      <c r="L15" s="6"/>
      <c r="M15" s="7"/>
      <c r="N15" s="105">
        <v>10</v>
      </c>
      <c r="O15" s="19">
        <f t="shared" si="34"/>
        <v>2.408541360637944E-2</v>
      </c>
      <c r="P15" s="19">
        <f t="shared" si="35"/>
        <v>8.1890406261690099E-2</v>
      </c>
      <c r="Q15" s="6"/>
      <c r="R15" s="17">
        <f t="shared" si="3"/>
        <v>2208.445884096901</v>
      </c>
      <c r="S15" s="18">
        <f t="shared" si="4"/>
        <v>9.3057128985272699E-5</v>
      </c>
      <c r="T15" s="14">
        <f t="shared" si="5"/>
        <v>1.2024919514527112E-2</v>
      </c>
      <c r="U15" s="2">
        <v>100000</v>
      </c>
      <c r="V15" s="2">
        <v>0</v>
      </c>
      <c r="W15" s="2">
        <f t="shared" si="36"/>
        <v>146.51240674776551</v>
      </c>
      <c r="X15" s="2">
        <f t="shared" si="37"/>
        <v>146.51240674776551</v>
      </c>
      <c r="Y15" s="2">
        <f t="shared" si="38"/>
        <v>251.38515789237545</v>
      </c>
      <c r="Z15" s="2">
        <f t="shared" si="39"/>
        <v>251.38515789237545</v>
      </c>
      <c r="AA15" s="2">
        <f t="shared" si="40"/>
        <v>234.34711235805204</v>
      </c>
      <c r="AB15" s="2">
        <f t="shared" si="6"/>
        <v>234.34711235805204</v>
      </c>
      <c r="AC15" s="2">
        <f t="shared" si="7"/>
        <v>236.4374499162426</v>
      </c>
      <c r="AD15" s="2">
        <f t="shared" si="8"/>
        <v>236.4374499162426</v>
      </c>
      <c r="AE15" s="2">
        <f t="shared" si="9"/>
        <v>236.17097907796509</v>
      </c>
      <c r="AF15" s="2">
        <f t="shared" si="10"/>
        <v>236.17097907796509</v>
      </c>
      <c r="AG15" s="2">
        <f t="shared" si="11"/>
        <v>236.20478484664463</v>
      </c>
      <c r="AH15" s="2">
        <f t="shared" si="12"/>
        <v>236.20478484664463</v>
      </c>
      <c r="AI15" s="2">
        <f t="shared" si="13"/>
        <v>236.20049345828039</v>
      </c>
      <c r="AJ15" s="2">
        <f t="shared" si="14"/>
        <v>236.20049345828039</v>
      </c>
      <c r="AK15" s="2">
        <f t="shared" si="15"/>
        <v>236.2010381754688</v>
      </c>
      <c r="AL15" s="2">
        <f t="shared" si="16"/>
        <v>236.2010381754688</v>
      </c>
      <c r="AM15" s="2">
        <f t="shared" si="17"/>
        <v>236.20096903240452</v>
      </c>
      <c r="AN15" s="2">
        <f t="shared" si="18"/>
        <v>236.20096903240452</v>
      </c>
      <c r="AO15" s="2">
        <f t="shared" si="19"/>
        <v>236.20097780899067</v>
      </c>
      <c r="AP15" s="2">
        <f t="shared" si="20"/>
        <v>236.20097780899067</v>
      </c>
      <c r="AQ15" s="2">
        <f t="shared" si="21"/>
        <v>236.20097669494578</v>
      </c>
      <c r="AR15" s="2">
        <f t="shared" si="22"/>
        <v>236.20097669494578</v>
      </c>
      <c r="AS15" s="2">
        <f t="shared" si="23"/>
        <v>236.20097683635566</v>
      </c>
      <c r="AT15" s="2">
        <f t="shared" si="24"/>
        <v>236.20097683635566</v>
      </c>
      <c r="AU15" s="2">
        <f t="shared" si="25"/>
        <v>236.20097681840599</v>
      </c>
      <c r="AV15" s="2">
        <f t="shared" si="26"/>
        <v>236.20097681840599</v>
      </c>
      <c r="AW15" s="2">
        <f t="shared" si="27"/>
        <v>236.20097682068439</v>
      </c>
      <c r="AX15" s="2">
        <f t="shared" si="28"/>
        <v>236.20097682068439</v>
      </c>
      <c r="AY15" s="2">
        <f t="shared" si="29"/>
        <v>236.2009768203952</v>
      </c>
      <c r="AZ15" s="2">
        <f t="shared" si="30"/>
        <v>236.2009768203952</v>
      </c>
      <c r="BA15" s="2">
        <f t="shared" si="31"/>
        <v>236.20097682043192</v>
      </c>
      <c r="BB15" s="2">
        <f t="shared" si="32"/>
        <v>236.20097682043192</v>
      </c>
    </row>
    <row r="16" spans="1:54" ht="15.6" customHeight="1">
      <c r="A16" s="100" t="s">
        <v>24</v>
      </c>
      <c r="B16" s="101">
        <v>3.4</v>
      </c>
      <c r="C16" s="102">
        <v>10</v>
      </c>
      <c r="D16" s="67">
        <f t="shared" si="0"/>
        <v>0.79056941504209488</v>
      </c>
      <c r="E16" s="104" t="s">
        <v>81</v>
      </c>
      <c r="F16" s="70">
        <f>VLOOKUP(E16,Podaci!$A$30:$C$39,2)</f>
        <v>33.4</v>
      </c>
      <c r="G16" s="71">
        <f t="shared" si="1"/>
        <v>0.90231295680173251</v>
      </c>
      <c r="H16" s="67">
        <f t="shared" si="33"/>
        <v>0.10899277861216876</v>
      </c>
      <c r="I16" s="67">
        <f t="shared" si="2"/>
        <v>0.37057544728137376</v>
      </c>
      <c r="J16" s="8"/>
      <c r="K16" s="6"/>
      <c r="L16" s="6"/>
      <c r="M16" s="7"/>
      <c r="N16" s="105">
        <v>10</v>
      </c>
      <c r="O16" s="19">
        <f t="shared" si="34"/>
        <v>3.2056699591814342E-2</v>
      </c>
      <c r="P16" s="19">
        <f t="shared" si="35"/>
        <v>0.10899277861216876</v>
      </c>
      <c r="Q16" s="6"/>
      <c r="R16" s="17">
        <f t="shared" si="3"/>
        <v>3046.1322539267603</v>
      </c>
      <c r="S16" s="18">
        <f t="shared" si="4"/>
        <v>9.3057128985272699E-5</v>
      </c>
      <c r="T16" s="14">
        <f t="shared" si="5"/>
        <v>1.2024919514527112E-2</v>
      </c>
      <c r="U16" s="2">
        <v>100000</v>
      </c>
      <c r="V16" s="2">
        <v>0</v>
      </c>
      <c r="W16" s="2">
        <f t="shared" si="36"/>
        <v>202.08607827278004</v>
      </c>
      <c r="X16" s="2">
        <f t="shared" si="37"/>
        <v>202.08607827278004</v>
      </c>
      <c r="Y16" s="2">
        <f t="shared" si="38"/>
        <v>332.36935030175778</v>
      </c>
      <c r="Z16" s="2">
        <f t="shared" si="39"/>
        <v>332.36935030175778</v>
      </c>
      <c r="AA16" s="2">
        <f t="shared" si="40"/>
        <v>312.24146578636913</v>
      </c>
      <c r="AB16" s="2">
        <f t="shared" si="6"/>
        <v>312.24146578636913</v>
      </c>
      <c r="AC16" s="2">
        <f t="shared" si="7"/>
        <v>314.63655062071592</v>
      </c>
      <c r="AD16" s="2">
        <f t="shared" si="8"/>
        <v>314.63655062071592</v>
      </c>
      <c r="AE16" s="2">
        <f t="shared" si="9"/>
        <v>314.34161645470664</v>
      </c>
      <c r="AF16" s="2">
        <f t="shared" si="10"/>
        <v>314.34161645470664</v>
      </c>
      <c r="AG16" s="2">
        <f t="shared" si="11"/>
        <v>314.37778398975701</v>
      </c>
      <c r="AH16" s="2">
        <f t="shared" si="12"/>
        <v>314.37778398975701</v>
      </c>
      <c r="AI16" s="2">
        <f t="shared" si="13"/>
        <v>314.37334652342895</v>
      </c>
      <c r="AJ16" s="2">
        <f t="shared" si="14"/>
        <v>314.37334652342895</v>
      </c>
      <c r="AK16" s="2">
        <f t="shared" si="15"/>
        <v>314.37389093074967</v>
      </c>
      <c r="AL16" s="2">
        <f t="shared" si="16"/>
        <v>314.37389093074967</v>
      </c>
      <c r="AM16" s="2">
        <f t="shared" si="17"/>
        <v>314.37382414001991</v>
      </c>
      <c r="AN16" s="2">
        <f t="shared" si="18"/>
        <v>314.37382414001991</v>
      </c>
      <c r="AO16" s="2">
        <f t="shared" si="19"/>
        <v>314.37383233424725</v>
      </c>
      <c r="AP16" s="2">
        <f t="shared" si="20"/>
        <v>314.37383233424725</v>
      </c>
      <c r="AQ16" s="2">
        <f t="shared" si="21"/>
        <v>314.37383132893757</v>
      </c>
      <c r="AR16" s="2">
        <f t="shared" si="22"/>
        <v>314.37383132893757</v>
      </c>
      <c r="AS16" s="2">
        <f t="shared" si="23"/>
        <v>314.37383145227415</v>
      </c>
      <c r="AT16" s="2">
        <f t="shared" si="24"/>
        <v>314.37383145227415</v>
      </c>
      <c r="AU16" s="2">
        <f t="shared" si="25"/>
        <v>314.37383143714254</v>
      </c>
      <c r="AV16" s="2">
        <f t="shared" si="26"/>
        <v>314.37383143714254</v>
      </c>
      <c r="AW16" s="2">
        <f t="shared" si="27"/>
        <v>314.37383143899899</v>
      </c>
      <c r="AX16" s="2">
        <f t="shared" si="28"/>
        <v>314.37383143899899</v>
      </c>
      <c r="AY16" s="2">
        <f t="shared" si="29"/>
        <v>314.37383143877122</v>
      </c>
      <c r="AZ16" s="2">
        <f t="shared" si="30"/>
        <v>314.37383143877122</v>
      </c>
      <c r="BA16" s="2">
        <f t="shared" si="31"/>
        <v>314.37383143879913</v>
      </c>
      <c r="BB16" s="2">
        <f t="shared" si="32"/>
        <v>314.37383143879913</v>
      </c>
    </row>
    <row r="17" spans="1:54" ht="15.9" customHeight="1">
      <c r="A17" s="100" t="s">
        <v>31</v>
      </c>
      <c r="B17" s="101">
        <v>3.4</v>
      </c>
      <c r="C17" s="102">
        <v>12.25</v>
      </c>
      <c r="D17" s="67">
        <f t="shared" si="0"/>
        <v>0.875</v>
      </c>
      <c r="E17" s="104" t="s">
        <v>81</v>
      </c>
      <c r="F17" s="70">
        <f>VLOOKUP(E17,Podaci!$A$30:$C$39,2)</f>
        <v>33.4</v>
      </c>
      <c r="G17" s="71">
        <f t="shared" si="1"/>
        <v>0.99867743702110812</v>
      </c>
      <c r="H17" s="67">
        <f t="shared" si="33"/>
        <v>0.13061625549487565</v>
      </c>
      <c r="I17" s="67">
        <f t="shared" si="2"/>
        <v>0.4440952686825772</v>
      </c>
      <c r="J17" s="8"/>
      <c r="K17" s="6"/>
      <c r="L17" s="1"/>
      <c r="M17" s="6"/>
      <c r="N17" s="105">
        <v>10</v>
      </c>
      <c r="O17" s="19">
        <f t="shared" si="34"/>
        <v>3.8416545733786958E-2</v>
      </c>
      <c r="P17" s="19">
        <f t="shared" si="35"/>
        <v>0.13061625549487565</v>
      </c>
      <c r="Q17" s="6"/>
      <c r="R17" s="17">
        <f t="shared" si="3"/>
        <v>3731.5120110602807</v>
      </c>
      <c r="S17" s="18">
        <f t="shared" si="4"/>
        <v>9.3057128985272699E-5</v>
      </c>
      <c r="T17" s="14">
        <f t="shared" si="5"/>
        <v>1.2024919514527112E-2</v>
      </c>
      <c r="U17" s="2">
        <v>100000</v>
      </c>
      <c r="V17" s="2">
        <v>0</v>
      </c>
      <c r="W17" s="2">
        <f t="shared" si="36"/>
        <v>247.55544588415552</v>
      </c>
      <c r="X17" s="2">
        <f t="shared" si="37"/>
        <v>247.55544588415552</v>
      </c>
      <c r="Y17" s="2">
        <f t="shared" si="38"/>
        <v>396.73323168935462</v>
      </c>
      <c r="Z17" s="2">
        <f t="shared" si="39"/>
        <v>396.73323168935462</v>
      </c>
      <c r="AA17" s="2">
        <f t="shared" si="40"/>
        <v>374.42158204276103</v>
      </c>
      <c r="AB17" s="2">
        <f t="shared" si="6"/>
        <v>374.42158204276103</v>
      </c>
      <c r="AC17" s="2">
        <f t="shared" si="7"/>
        <v>377.02326610819233</v>
      </c>
      <c r="AD17" s="2">
        <f t="shared" si="8"/>
        <v>377.02326610819233</v>
      </c>
      <c r="AE17" s="2">
        <f t="shared" si="9"/>
        <v>376.710071954189</v>
      </c>
      <c r="AF17" s="2">
        <f t="shared" si="10"/>
        <v>376.710071954189</v>
      </c>
      <c r="AG17" s="2">
        <f t="shared" si="11"/>
        <v>376.74763197780163</v>
      </c>
      <c r="AH17" s="2">
        <f t="shared" si="12"/>
        <v>376.74763197780163</v>
      </c>
      <c r="AI17" s="2">
        <f t="shared" si="13"/>
        <v>376.74312551451447</v>
      </c>
      <c r="AJ17" s="2">
        <f t="shared" si="14"/>
        <v>376.74312551451447</v>
      </c>
      <c r="AK17" s="2">
        <f t="shared" si="15"/>
        <v>376.74366617184188</v>
      </c>
      <c r="AL17" s="2">
        <f t="shared" si="16"/>
        <v>376.74366617184188</v>
      </c>
      <c r="AM17" s="2">
        <f t="shared" si="17"/>
        <v>376.74360130672636</v>
      </c>
      <c r="AN17" s="2">
        <f t="shared" si="18"/>
        <v>376.74360130672636</v>
      </c>
      <c r="AO17" s="2">
        <f t="shared" si="19"/>
        <v>376.74360908888281</v>
      </c>
      <c r="AP17" s="2">
        <f t="shared" si="20"/>
        <v>376.74360908888281</v>
      </c>
      <c r="AQ17" s="2">
        <f t="shared" si="21"/>
        <v>376.74360815522277</v>
      </c>
      <c r="AR17" s="2">
        <f t="shared" si="22"/>
        <v>376.74360815522277</v>
      </c>
      <c r="AS17" s="2">
        <f t="shared" si="23"/>
        <v>376.74360826723813</v>
      </c>
      <c r="AT17" s="2">
        <f t="shared" si="24"/>
        <v>376.74360826723813</v>
      </c>
      <c r="AU17" s="2">
        <f t="shared" si="25"/>
        <v>376.74360825379921</v>
      </c>
      <c r="AV17" s="2">
        <f t="shared" si="26"/>
        <v>376.74360825379921</v>
      </c>
      <c r="AW17" s="2">
        <f t="shared" si="27"/>
        <v>376.74360825541152</v>
      </c>
      <c r="AX17" s="2">
        <f t="shared" si="28"/>
        <v>376.74360825541152</v>
      </c>
      <c r="AY17" s="2">
        <f t="shared" si="29"/>
        <v>376.74360825521802</v>
      </c>
      <c r="AZ17" s="2">
        <f t="shared" si="30"/>
        <v>376.74360825521802</v>
      </c>
      <c r="BA17" s="2">
        <f t="shared" si="31"/>
        <v>376.74360825524133</v>
      </c>
      <c r="BB17" s="2">
        <f t="shared" si="32"/>
        <v>376.74360825524133</v>
      </c>
    </row>
    <row r="18" spans="1:54" ht="15.9" customHeight="1">
      <c r="A18" s="100" t="s">
        <v>26</v>
      </c>
      <c r="B18" s="101">
        <v>3.4</v>
      </c>
      <c r="C18" s="102">
        <v>15</v>
      </c>
      <c r="D18" s="67">
        <f t="shared" si="0"/>
        <v>0.96824583655185426</v>
      </c>
      <c r="E18" s="104" t="s">
        <v>81</v>
      </c>
      <c r="F18" s="70">
        <f>VLOOKUP(E18,Podaci!$A$30:$C$39,2)</f>
        <v>33.4</v>
      </c>
      <c r="G18" s="71">
        <f t="shared" si="1"/>
        <v>1.1051031662331023</v>
      </c>
      <c r="H18" s="67">
        <f t="shared" si="33"/>
        <v>0.15654031214774805</v>
      </c>
      <c r="I18" s="67">
        <f t="shared" si="2"/>
        <v>0.53223706130234338</v>
      </c>
      <c r="J18" s="8"/>
      <c r="K18" s="6"/>
      <c r="L18" s="1"/>
      <c r="M18" s="6"/>
      <c r="N18" s="105">
        <v>10</v>
      </c>
      <c r="O18" s="19">
        <f t="shared" si="34"/>
        <v>4.604126827874943E-2</v>
      </c>
      <c r="P18" s="19">
        <f t="shared" si="35"/>
        <v>0.15654031214774805</v>
      </c>
      <c r="Q18" s="6"/>
      <c r="R18" s="17">
        <f t="shared" si="3"/>
        <v>4569.1983808901405</v>
      </c>
      <c r="S18" s="18">
        <f t="shared" si="4"/>
        <v>9.3057128985272699E-5</v>
      </c>
      <c r="T18" s="14">
        <f t="shared" si="5"/>
        <v>1.2024919514527112E-2</v>
      </c>
      <c r="U18" s="2">
        <v>100000</v>
      </c>
      <c r="V18" s="2">
        <v>0</v>
      </c>
      <c r="W18" s="2">
        <f t="shared" si="36"/>
        <v>303.12911740917008</v>
      </c>
      <c r="X18" s="2">
        <f t="shared" si="37"/>
        <v>303.12911740917008</v>
      </c>
      <c r="Y18" s="2">
        <f t="shared" si="38"/>
        <v>473.67740491628985</v>
      </c>
      <c r="Z18" s="2">
        <f t="shared" si="39"/>
        <v>473.67740491628985</v>
      </c>
      <c r="AA18" s="2">
        <f t="shared" si="40"/>
        <v>448.9963992136224</v>
      </c>
      <c r="AB18" s="2">
        <f t="shared" si="6"/>
        <v>448.9963992136224</v>
      </c>
      <c r="AC18" s="2">
        <f t="shared" si="7"/>
        <v>451.81442882108706</v>
      </c>
      <c r="AD18" s="2">
        <f t="shared" si="8"/>
        <v>451.81442882108706</v>
      </c>
      <c r="AE18" s="2">
        <f t="shared" si="9"/>
        <v>451.48301715450219</v>
      </c>
      <c r="AF18" s="2">
        <f t="shared" si="10"/>
        <v>451.48301715450219</v>
      </c>
      <c r="AG18" s="2">
        <f t="shared" si="11"/>
        <v>451.52185864036943</v>
      </c>
      <c r="AH18" s="2">
        <f t="shared" si="12"/>
        <v>451.52185864036943</v>
      </c>
      <c r="AI18" s="2">
        <f t="shared" si="13"/>
        <v>451.51730457548746</v>
      </c>
      <c r="AJ18" s="2">
        <f t="shared" si="14"/>
        <v>451.51730457548746</v>
      </c>
      <c r="AK18" s="2">
        <f t="shared" si="15"/>
        <v>451.51783850267725</v>
      </c>
      <c r="AL18" s="2">
        <f t="shared" si="16"/>
        <v>451.51783850267725</v>
      </c>
      <c r="AM18" s="2">
        <f t="shared" si="17"/>
        <v>451.51777590369511</v>
      </c>
      <c r="AN18" s="2">
        <f t="shared" si="18"/>
        <v>451.51777590369511</v>
      </c>
      <c r="AO18" s="2">
        <f t="shared" si="19"/>
        <v>451.51778324295429</v>
      </c>
      <c r="AP18" s="2">
        <f t="shared" si="20"/>
        <v>451.51778324295429</v>
      </c>
      <c r="AQ18" s="2">
        <f t="shared" si="21"/>
        <v>451.51778238248147</v>
      </c>
      <c r="AR18" s="2">
        <f t="shared" si="22"/>
        <v>451.51778238248147</v>
      </c>
      <c r="AS18" s="2">
        <f t="shared" si="23"/>
        <v>451.51778248336535</v>
      </c>
      <c r="AT18" s="2">
        <f t="shared" si="24"/>
        <v>451.51778248336535</v>
      </c>
      <c r="AU18" s="2">
        <f t="shared" si="25"/>
        <v>451.51778247153754</v>
      </c>
      <c r="AV18" s="2">
        <f t="shared" si="26"/>
        <v>451.51778247153754</v>
      </c>
      <c r="AW18" s="2">
        <f t="shared" si="27"/>
        <v>451.51778247292424</v>
      </c>
      <c r="AX18" s="2">
        <f t="shared" si="28"/>
        <v>451.51778247292424</v>
      </c>
      <c r="AY18" s="2">
        <f t="shared" si="29"/>
        <v>451.51778247276161</v>
      </c>
      <c r="AZ18" s="2">
        <f t="shared" si="30"/>
        <v>451.51778247276161</v>
      </c>
      <c r="BA18" s="2">
        <f t="shared" si="31"/>
        <v>451.5177824727806</v>
      </c>
      <c r="BB18" s="2">
        <f t="shared" si="32"/>
        <v>451.5177824727806</v>
      </c>
    </row>
    <row r="19" spans="1:54" ht="15.9" customHeight="1">
      <c r="A19" s="100" t="s">
        <v>27</v>
      </c>
      <c r="B19" s="101">
        <v>3.4</v>
      </c>
      <c r="C19" s="102">
        <v>17.25</v>
      </c>
      <c r="D19" s="67">
        <f t="shared" si="0"/>
        <v>1.0383279828647594</v>
      </c>
      <c r="E19" s="104" t="s">
        <v>81</v>
      </c>
      <c r="F19" s="70">
        <f>VLOOKUP(E19,Podaci!$A$30:$C$39,2)</f>
        <v>33.4</v>
      </c>
      <c r="G19" s="71">
        <f t="shared" si="1"/>
        <v>1.1850911185310571</v>
      </c>
      <c r="H19" s="67">
        <f t="shared" si="33"/>
        <v>0.17741923777830959</v>
      </c>
      <c r="I19" s="67">
        <f t="shared" si="2"/>
        <v>0.60322540844625261</v>
      </c>
      <c r="J19" s="8"/>
      <c r="K19" s="6"/>
      <c r="L19" s="1"/>
      <c r="M19" s="6"/>
      <c r="N19" s="105">
        <v>10</v>
      </c>
      <c r="O19" s="19">
        <f t="shared" si="34"/>
        <v>5.2182128758326354E-2</v>
      </c>
      <c r="P19" s="19">
        <f t="shared" si="35"/>
        <v>0.17741923777830959</v>
      </c>
      <c r="Q19" s="6"/>
      <c r="R19" s="17">
        <f t="shared" si="3"/>
        <v>5254.5781380236613</v>
      </c>
      <c r="S19" s="18">
        <f t="shared" si="4"/>
        <v>9.3057128985272699E-5</v>
      </c>
      <c r="T19" s="14">
        <f t="shared" si="5"/>
        <v>1.2024919514527112E-2</v>
      </c>
      <c r="U19" s="2">
        <v>100000</v>
      </c>
      <c r="V19" s="2">
        <v>0</v>
      </c>
      <c r="W19" s="2">
        <f t="shared" si="36"/>
        <v>348.59848502054558</v>
      </c>
      <c r="X19" s="2">
        <f t="shared" si="37"/>
        <v>348.59848502054558</v>
      </c>
      <c r="Y19" s="2">
        <f t="shared" si="38"/>
        <v>535.50575936545033</v>
      </c>
      <c r="Z19" s="2">
        <f t="shared" si="39"/>
        <v>535.50575936545033</v>
      </c>
      <c r="AA19" s="2">
        <f t="shared" si="40"/>
        <v>509.07562216688632</v>
      </c>
      <c r="AB19" s="2">
        <f t="shared" si="6"/>
        <v>509.07562216688632</v>
      </c>
      <c r="AC19" s="2">
        <f t="shared" si="7"/>
        <v>512.04832123438064</v>
      </c>
      <c r="AD19" s="2">
        <f t="shared" si="8"/>
        <v>512.04832123438064</v>
      </c>
      <c r="AE19" s="2">
        <f t="shared" si="9"/>
        <v>511.70446212568413</v>
      </c>
      <c r="AF19" s="2">
        <f t="shared" si="10"/>
        <v>511.70446212568413</v>
      </c>
      <c r="AG19" s="2">
        <f t="shared" si="11"/>
        <v>511.74410959157524</v>
      </c>
      <c r="AH19" s="2">
        <f t="shared" si="12"/>
        <v>511.74410959157524</v>
      </c>
      <c r="AI19" s="2">
        <f t="shared" si="13"/>
        <v>511.73953648493034</v>
      </c>
      <c r="AJ19" s="2">
        <f t="shared" si="14"/>
        <v>511.73953648493034</v>
      </c>
      <c r="AK19" s="2">
        <f t="shared" si="15"/>
        <v>511.74006394386953</v>
      </c>
      <c r="AL19" s="2">
        <f t="shared" si="16"/>
        <v>511.74006394386953</v>
      </c>
      <c r="AM19" s="2">
        <f t="shared" si="17"/>
        <v>511.74000310682248</v>
      </c>
      <c r="AN19" s="2">
        <f t="shared" si="18"/>
        <v>511.74000310682248</v>
      </c>
      <c r="AO19" s="2">
        <f t="shared" si="19"/>
        <v>511.74001012375572</v>
      </c>
      <c r="AP19" s="2">
        <f t="shared" si="20"/>
        <v>511.74001012375572</v>
      </c>
      <c r="AQ19" s="2">
        <f t="shared" si="21"/>
        <v>511.74000931442407</v>
      </c>
      <c r="AR19" s="2">
        <f t="shared" si="22"/>
        <v>511.74000931442407</v>
      </c>
      <c r="AS19" s="2">
        <f t="shared" si="23"/>
        <v>511.74000940777211</v>
      </c>
      <c r="AT19" s="2">
        <f t="shared" si="24"/>
        <v>511.74000940777211</v>
      </c>
      <c r="AU19" s="2">
        <f t="shared" si="25"/>
        <v>511.74000939700539</v>
      </c>
      <c r="AV19" s="2">
        <f t="shared" si="26"/>
        <v>511.74000939700539</v>
      </c>
      <c r="AW19" s="2">
        <f t="shared" si="27"/>
        <v>511.74000939824731</v>
      </c>
      <c r="AX19" s="2">
        <f t="shared" si="28"/>
        <v>511.74000939824731</v>
      </c>
      <c r="AY19" s="2">
        <f t="shared" si="29"/>
        <v>511.74000939810395</v>
      </c>
      <c r="AZ19" s="2">
        <f t="shared" si="30"/>
        <v>511.74000939810395</v>
      </c>
      <c r="BA19" s="2">
        <f t="shared" si="31"/>
        <v>511.74000939812061</v>
      </c>
      <c r="BB19" s="2">
        <f t="shared" si="32"/>
        <v>511.74000939812061</v>
      </c>
    </row>
    <row r="20" spans="1:54" ht="15.9" customHeight="1">
      <c r="A20" s="100" t="s">
        <v>28</v>
      </c>
      <c r="B20" s="101">
        <v>3.4</v>
      </c>
      <c r="C20" s="102">
        <v>20</v>
      </c>
      <c r="D20" s="67">
        <f t="shared" si="0"/>
        <v>1.1180339887498949</v>
      </c>
      <c r="E20" s="104" t="s">
        <v>82</v>
      </c>
      <c r="F20" s="70">
        <f>VLOOKUP(E20,Podaci!$A$30:$C$39,2)</f>
        <v>42</v>
      </c>
      <c r="G20" s="71">
        <f t="shared" si="1"/>
        <v>0.80698701067707146</v>
      </c>
      <c r="H20" s="67">
        <f t="shared" si="33"/>
        <v>6.7138439237419065E-2</v>
      </c>
      <c r="I20" s="67">
        <f t="shared" si="2"/>
        <v>0.22827069340722481</v>
      </c>
      <c r="J20" s="8"/>
      <c r="K20" s="6"/>
      <c r="L20" s="1"/>
      <c r="M20" s="6"/>
      <c r="N20" s="105">
        <v>10</v>
      </c>
      <c r="O20" s="19">
        <f t="shared" si="34"/>
        <v>1.9746599775711488E-2</v>
      </c>
      <c r="P20" s="19">
        <f t="shared" si="35"/>
        <v>6.7138439237419065E-2</v>
      </c>
      <c r="Q20" s="6"/>
      <c r="R20" s="17">
        <f t="shared" si="3"/>
        <v>1937.602262451752</v>
      </c>
      <c r="S20" s="18">
        <f t="shared" si="4"/>
        <v>7.4002574002574002E-5</v>
      </c>
      <c r="T20" s="14">
        <f t="shared" si="5"/>
        <v>8.5276220296460412E-3</v>
      </c>
      <c r="U20" s="2">
        <v>100000</v>
      </c>
      <c r="V20" s="2">
        <v>0</v>
      </c>
      <c r="W20" s="2">
        <f t="shared" si="36"/>
        <v>121.35420109416766</v>
      </c>
      <c r="X20" s="2">
        <f t="shared" si="37"/>
        <v>121.35420109416766</v>
      </c>
      <c r="Y20" s="2">
        <f t="shared" si="38"/>
        <v>205.37609477993686</v>
      </c>
      <c r="Z20" s="2">
        <f t="shared" si="39"/>
        <v>205.37609477993686</v>
      </c>
      <c r="AA20" s="2">
        <f t="shared" si="40"/>
        <v>192.26621657523458</v>
      </c>
      <c r="AB20" s="2">
        <f t="shared" si="6"/>
        <v>192.26621657523458</v>
      </c>
      <c r="AC20" s="2">
        <f t="shared" si="7"/>
        <v>193.82147609973208</v>
      </c>
      <c r="AD20" s="2">
        <f t="shared" si="8"/>
        <v>193.82147609973208</v>
      </c>
      <c r="AE20" s="2">
        <f t="shared" si="9"/>
        <v>193.63020785325637</v>
      </c>
      <c r="AF20" s="2">
        <f t="shared" si="10"/>
        <v>193.63020785325637</v>
      </c>
      <c r="AG20" s="2">
        <f t="shared" si="11"/>
        <v>193.65362770494269</v>
      </c>
      <c r="AH20" s="2">
        <f t="shared" si="12"/>
        <v>193.65362770494269</v>
      </c>
      <c r="AI20" s="2">
        <f t="shared" si="13"/>
        <v>193.65075852189449</v>
      </c>
      <c r="AJ20" s="2">
        <f t="shared" si="14"/>
        <v>193.65075852189449</v>
      </c>
      <c r="AK20" s="2">
        <f t="shared" si="15"/>
        <v>193.65111000451094</v>
      </c>
      <c r="AL20" s="2">
        <f t="shared" si="16"/>
        <v>193.65111000451094</v>
      </c>
      <c r="AM20" s="2">
        <f t="shared" si="17"/>
        <v>193.65106694660159</v>
      </c>
      <c r="AN20" s="2">
        <f t="shared" si="18"/>
        <v>193.65106694660159</v>
      </c>
      <c r="AO20" s="2">
        <f t="shared" si="19"/>
        <v>193.65107222134816</v>
      </c>
      <c r="AP20" s="2">
        <f t="shared" si="20"/>
        <v>193.65107222134816</v>
      </c>
      <c r="AQ20" s="2">
        <f t="shared" si="21"/>
        <v>193.65107157517292</v>
      </c>
      <c r="AR20" s="2">
        <f t="shared" si="22"/>
        <v>193.65107157517292</v>
      </c>
      <c r="AS20" s="2">
        <f t="shared" si="23"/>
        <v>193.65107165433173</v>
      </c>
      <c r="AT20" s="2">
        <f t="shared" si="24"/>
        <v>193.65107165433173</v>
      </c>
      <c r="AU20" s="2">
        <f t="shared" si="25"/>
        <v>193.65107164463444</v>
      </c>
      <c r="AV20" s="2">
        <f t="shared" si="26"/>
        <v>193.65107164463444</v>
      </c>
      <c r="AW20" s="2">
        <f t="shared" si="27"/>
        <v>193.65107164582244</v>
      </c>
      <c r="AX20" s="2">
        <f t="shared" si="28"/>
        <v>193.65107164582244</v>
      </c>
      <c r="AY20" s="2">
        <f t="shared" si="29"/>
        <v>193.65107164567689</v>
      </c>
      <c r="AZ20" s="2">
        <f t="shared" si="30"/>
        <v>193.65107164567689</v>
      </c>
      <c r="BA20" s="2">
        <f t="shared" si="31"/>
        <v>193.65107164569471</v>
      </c>
      <c r="BB20" s="2">
        <f t="shared" si="32"/>
        <v>193.65107164569471</v>
      </c>
    </row>
    <row r="21" spans="1:54" ht="15.9" customHeight="1">
      <c r="A21" s="100" t="s">
        <v>29</v>
      </c>
      <c r="B21" s="101">
        <v>4</v>
      </c>
      <c r="C21" s="102">
        <v>22.25</v>
      </c>
      <c r="D21" s="67">
        <f t="shared" si="0"/>
        <v>1.1792476415070754</v>
      </c>
      <c r="E21" s="104" t="s">
        <v>82</v>
      </c>
      <c r="F21" s="70">
        <f>VLOOKUP(E21,Podaci!$A$30:$C$39,2)</f>
        <v>42</v>
      </c>
      <c r="G21" s="71">
        <f t="shared" si="1"/>
        <v>0.85117048197419665</v>
      </c>
      <c r="H21" s="67">
        <f t="shared" si="33"/>
        <v>8.6860851693214974E-2</v>
      </c>
      <c r="I21" s="67">
        <f t="shared" si="2"/>
        <v>0.3474434067728599</v>
      </c>
      <c r="J21" s="8"/>
      <c r="K21" s="6"/>
      <c r="L21" s="1"/>
      <c r="M21" s="6"/>
      <c r="N21" s="105">
        <v>10</v>
      </c>
      <c r="O21" s="19">
        <f t="shared" si="34"/>
        <v>2.1715212923303744E-2</v>
      </c>
      <c r="P21" s="19">
        <f t="shared" si="35"/>
        <v>8.6860851693214974E-2</v>
      </c>
      <c r="Q21" s="6"/>
      <c r="R21" s="17">
        <f t="shared" si="3"/>
        <v>2155.5825169775735</v>
      </c>
      <c r="S21" s="18">
        <f t="shared" si="4"/>
        <v>7.4002574002574002E-5</v>
      </c>
      <c r="T21" s="14">
        <f t="shared" si="5"/>
        <v>8.5276220296460412E-3</v>
      </c>
      <c r="U21" s="2">
        <v>100000</v>
      </c>
      <c r="V21" s="2">
        <v>0</v>
      </c>
      <c r="W21" s="2">
        <f t="shared" si="36"/>
        <v>135.0065487172615</v>
      </c>
      <c r="X21" s="2">
        <f t="shared" si="37"/>
        <v>135.0065487172615</v>
      </c>
      <c r="Y21" s="2">
        <f t="shared" si="38"/>
        <v>225.3767496809746</v>
      </c>
      <c r="Z21" s="2">
        <f t="shared" si="39"/>
        <v>225.3767496809746</v>
      </c>
      <c r="AA21" s="2">
        <f t="shared" si="40"/>
        <v>211.50414106324436</v>
      </c>
      <c r="AB21" s="2">
        <f t="shared" si="6"/>
        <v>211.50414106324436</v>
      </c>
      <c r="AC21" s="2">
        <f t="shared" si="7"/>
        <v>213.13364108995779</v>
      </c>
      <c r="AD21" s="2">
        <f t="shared" si="8"/>
        <v>213.13364108995779</v>
      </c>
      <c r="AE21" s="2">
        <f t="shared" si="9"/>
        <v>212.93547298874515</v>
      </c>
      <c r="AF21" s="2">
        <f t="shared" si="10"/>
        <v>212.93547298874515</v>
      </c>
      <c r="AG21" s="2">
        <f t="shared" si="11"/>
        <v>212.95947242664647</v>
      </c>
      <c r="AH21" s="2">
        <f t="shared" si="12"/>
        <v>212.95947242664647</v>
      </c>
      <c r="AI21" s="2">
        <f t="shared" si="13"/>
        <v>212.95656446839129</v>
      </c>
      <c r="AJ21" s="2">
        <f t="shared" si="14"/>
        <v>212.95656446839129</v>
      </c>
      <c r="AK21" s="2">
        <f t="shared" si="15"/>
        <v>212.95691679759358</v>
      </c>
      <c r="AL21" s="2">
        <f t="shared" si="16"/>
        <v>212.95691679759358</v>
      </c>
      <c r="AM21" s="2">
        <f t="shared" si="17"/>
        <v>212.95687410895158</v>
      </c>
      <c r="AN21" s="2">
        <f t="shared" si="18"/>
        <v>212.95687410895158</v>
      </c>
      <c r="AO21" s="2">
        <f t="shared" si="19"/>
        <v>212.95687928115558</v>
      </c>
      <c r="AP21" s="2">
        <f t="shared" si="20"/>
        <v>212.95687928115558</v>
      </c>
      <c r="AQ21" s="2">
        <f t="shared" si="21"/>
        <v>212.95687865448548</v>
      </c>
      <c r="AR21" s="2">
        <f t="shared" si="22"/>
        <v>212.95687865448548</v>
      </c>
      <c r="AS21" s="2">
        <f t="shared" si="23"/>
        <v>212.95687873041354</v>
      </c>
      <c r="AT21" s="2">
        <f t="shared" si="24"/>
        <v>212.95687873041354</v>
      </c>
      <c r="AU21" s="2">
        <f t="shared" si="25"/>
        <v>212.956878721214</v>
      </c>
      <c r="AV21" s="2">
        <f t="shared" si="26"/>
        <v>212.956878721214</v>
      </c>
      <c r="AW21" s="2">
        <f t="shared" si="27"/>
        <v>212.95687872232861</v>
      </c>
      <c r="AX21" s="2">
        <f t="shared" si="28"/>
        <v>212.95687872232861</v>
      </c>
      <c r="AY21" s="2">
        <f t="shared" si="29"/>
        <v>212.95687872219355</v>
      </c>
      <c r="AZ21" s="2">
        <f t="shared" si="30"/>
        <v>212.95687872219355</v>
      </c>
      <c r="BA21" s="2">
        <f t="shared" si="31"/>
        <v>212.95687872220992</v>
      </c>
      <c r="BB21" s="2">
        <f t="shared" si="32"/>
        <v>212.95687872220992</v>
      </c>
    </row>
    <row r="22" spans="1:54" ht="15.9" customHeight="1">
      <c r="A22" s="100" t="s">
        <v>30</v>
      </c>
      <c r="B22" s="101">
        <v>1.6</v>
      </c>
      <c r="C22" s="102">
        <v>24</v>
      </c>
      <c r="D22" s="67">
        <f t="shared" si="0"/>
        <v>1.2247448713915889</v>
      </c>
      <c r="E22" s="104" t="s">
        <v>82</v>
      </c>
      <c r="F22" s="70">
        <f>VLOOKUP(E22,Podaci!$A$30:$C$39,2)</f>
        <v>42</v>
      </c>
      <c r="G22" s="71">
        <f t="shared" si="1"/>
        <v>0.88400997872298859</v>
      </c>
      <c r="H22" s="67">
        <f t="shared" si="33"/>
        <v>3.7172727317622556E-2</v>
      </c>
      <c r="I22" s="67">
        <f t="shared" si="2"/>
        <v>5.9476363708196089E-2</v>
      </c>
      <c r="J22" s="8"/>
      <c r="K22" s="6"/>
      <c r="L22" s="1"/>
      <c r="M22" s="6"/>
      <c r="N22" s="105">
        <v>10</v>
      </c>
      <c r="O22" s="19">
        <f t="shared" si="34"/>
        <v>2.3232954573514097E-2</v>
      </c>
      <c r="P22" s="19">
        <f t="shared" si="35"/>
        <v>3.7172727317622556E-2</v>
      </c>
      <c r="Q22" s="6"/>
      <c r="R22" s="17">
        <f t="shared" si="3"/>
        <v>2325.122714942102</v>
      </c>
      <c r="S22" s="18">
        <f t="shared" si="4"/>
        <v>7.4002574002574002E-5</v>
      </c>
      <c r="T22" s="14">
        <f t="shared" si="5"/>
        <v>8.5276220296460412E-3</v>
      </c>
      <c r="U22" s="2">
        <v>100000</v>
      </c>
      <c r="V22" s="2">
        <v>0</v>
      </c>
      <c r="W22" s="2">
        <f t="shared" si="36"/>
        <v>145.62504131300116</v>
      </c>
      <c r="X22" s="2">
        <f t="shared" si="37"/>
        <v>145.62504131300116</v>
      </c>
      <c r="Y22" s="2">
        <f t="shared" si="38"/>
        <v>240.7760091281192</v>
      </c>
      <c r="Z22" s="2">
        <f t="shared" si="39"/>
        <v>240.7760091281192</v>
      </c>
      <c r="AA22" s="2">
        <f t="shared" si="40"/>
        <v>226.33868471109963</v>
      </c>
      <c r="AB22" s="2">
        <f t="shared" si="6"/>
        <v>226.33868471109963</v>
      </c>
      <c r="AC22" s="2">
        <f t="shared" si="7"/>
        <v>228.02241096345409</v>
      </c>
      <c r="AD22" s="2">
        <f t="shared" si="8"/>
        <v>228.02241096345409</v>
      </c>
      <c r="AE22" s="2">
        <f t="shared" si="9"/>
        <v>227.81929013311341</v>
      </c>
      <c r="AF22" s="2">
        <f t="shared" si="10"/>
        <v>227.81929013311341</v>
      </c>
      <c r="AG22" s="2">
        <f t="shared" si="11"/>
        <v>227.84369549479973</v>
      </c>
      <c r="AH22" s="2">
        <f t="shared" si="12"/>
        <v>227.84369549479973</v>
      </c>
      <c r="AI22" s="2">
        <f t="shared" si="13"/>
        <v>227.84076171939293</v>
      </c>
      <c r="AJ22" s="2">
        <f t="shared" si="14"/>
        <v>227.84076171939293</v>
      </c>
      <c r="AK22" s="2">
        <f t="shared" si="15"/>
        <v>227.84111436878493</v>
      </c>
      <c r="AL22" s="2">
        <f t="shared" si="16"/>
        <v>227.84111436878493</v>
      </c>
      <c r="AM22" s="2">
        <f t="shared" si="17"/>
        <v>227.84107197887815</v>
      </c>
      <c r="AN22" s="2">
        <f t="shared" si="18"/>
        <v>227.84107197887815</v>
      </c>
      <c r="AO22" s="2">
        <f t="shared" si="19"/>
        <v>227.84107707431497</v>
      </c>
      <c r="AP22" s="2">
        <f t="shared" si="20"/>
        <v>227.84107707431497</v>
      </c>
      <c r="AQ22" s="2">
        <f t="shared" si="21"/>
        <v>227.84107646182295</v>
      </c>
      <c r="AR22" s="2">
        <f t="shared" si="22"/>
        <v>227.84107646182295</v>
      </c>
      <c r="AS22" s="2">
        <f t="shared" si="23"/>
        <v>227.84107653544694</v>
      </c>
      <c r="AT22" s="2">
        <f t="shared" si="24"/>
        <v>227.84107653544694</v>
      </c>
      <c r="AU22" s="2">
        <f t="shared" si="25"/>
        <v>227.84107652659702</v>
      </c>
      <c r="AV22" s="2">
        <f t="shared" si="26"/>
        <v>227.84107652659702</v>
      </c>
      <c r="AW22" s="2">
        <f t="shared" si="27"/>
        <v>227.84107652766082</v>
      </c>
      <c r="AX22" s="2">
        <f t="shared" si="28"/>
        <v>227.84107652766082</v>
      </c>
      <c r="AY22" s="2">
        <f t="shared" si="29"/>
        <v>227.841076527533</v>
      </c>
      <c r="AZ22" s="2">
        <f t="shared" si="30"/>
        <v>227.841076527533</v>
      </c>
      <c r="BA22" s="2">
        <f t="shared" si="31"/>
        <v>227.8410765275483</v>
      </c>
      <c r="BB22" s="2">
        <f t="shared" si="32"/>
        <v>227.8410765275483</v>
      </c>
    </row>
    <row r="23" spans="1:54" ht="16.8">
      <c r="A23" s="40"/>
      <c r="B23" s="45"/>
      <c r="C23" s="49"/>
      <c r="D23" s="67"/>
      <c r="E23" s="57"/>
      <c r="F23" s="72"/>
      <c r="G23" s="71"/>
      <c r="H23" s="73" t="s">
        <v>25</v>
      </c>
      <c r="I23" s="74">
        <f>SUM(I9:I22)</f>
        <v>5.7974989410259976</v>
      </c>
      <c r="J23" s="9" t="s">
        <v>21</v>
      </c>
      <c r="K23" s="6"/>
      <c r="L23" s="1"/>
      <c r="M23" s="6"/>
      <c r="P23" s="11"/>
    </row>
    <row r="24" spans="1:54">
      <c r="A24" s="40"/>
      <c r="B24" s="46"/>
      <c r="C24" s="46"/>
      <c r="D24" s="68"/>
      <c r="E24" s="58"/>
      <c r="F24" s="68"/>
      <c r="G24" s="68"/>
      <c r="H24" s="68"/>
      <c r="I24" s="68"/>
      <c r="J24" s="8"/>
      <c r="L24" s="1"/>
      <c r="M24" s="6"/>
    </row>
    <row r="25" spans="1:54">
      <c r="L25" s="1"/>
      <c r="M25" s="6"/>
    </row>
  </sheetData>
  <sheetProtection sheet="1" objects="1" scenarios="1"/>
  <dataValidations count="1">
    <dataValidation type="list" allowBlank="1" showInputMessage="1" showErrorMessage="1" sqref="N9:N22">
      <formula1>$R$2:$R$4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Podaci!$A$30:$A$39</xm:f>
          </x14:formula1>
          <xm:sqref>E9:E22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6"/>
  <sheetViews>
    <sheetView topLeftCell="A172" workbookViewId="0">
      <selection activeCell="B178" sqref="B178"/>
    </sheetView>
  </sheetViews>
  <sheetFormatPr defaultRowHeight="13.2"/>
  <cols>
    <col min="1" max="1" width="66.109375" bestFit="1" customWidth="1"/>
    <col min="5" max="5" width="57.109375" customWidth="1"/>
  </cols>
  <sheetData>
    <row r="2" spans="1:8" ht="15">
      <c r="A2" s="1" t="s">
        <v>75</v>
      </c>
      <c r="B2" s="2"/>
      <c r="C2" s="2"/>
      <c r="D2" s="1"/>
      <c r="E2" s="2"/>
      <c r="F2" s="2"/>
      <c r="G2" s="2"/>
      <c r="H2" s="2"/>
    </row>
    <row r="3" spans="1:8" ht="15">
      <c r="A3" s="1"/>
      <c r="B3" s="2"/>
      <c r="C3" s="2"/>
      <c r="D3" s="2"/>
      <c r="E3" s="2"/>
      <c r="F3" s="2"/>
      <c r="G3" s="2"/>
      <c r="H3" s="2"/>
    </row>
    <row r="6" spans="1:8" ht="15">
      <c r="A6" s="3" t="s">
        <v>0</v>
      </c>
      <c r="B6" s="1" t="s">
        <v>1</v>
      </c>
    </row>
    <row r="7" spans="1:8" ht="15">
      <c r="A7" s="4" t="s">
        <v>2</v>
      </c>
      <c r="B7" s="4" t="s">
        <v>3</v>
      </c>
      <c r="C7" s="20" t="s">
        <v>49</v>
      </c>
    </row>
    <row r="8" spans="1:8" ht="15.6" thickBot="1">
      <c r="A8" s="10" t="s">
        <v>4</v>
      </c>
      <c r="B8" s="10" t="s">
        <v>4</v>
      </c>
    </row>
    <row r="9" spans="1:8" ht="15">
      <c r="A9" s="5"/>
      <c r="B9" s="5"/>
    </row>
    <row r="10" spans="1:8" ht="15">
      <c r="A10" s="21" t="s">
        <v>60</v>
      </c>
      <c r="B10" s="22">
        <v>79.8</v>
      </c>
      <c r="C10" s="23">
        <v>110</v>
      </c>
    </row>
    <row r="11" spans="1:8" ht="15">
      <c r="A11" s="21" t="s">
        <v>51</v>
      </c>
      <c r="B11" s="22">
        <v>11.6</v>
      </c>
      <c r="C11" s="23">
        <v>16</v>
      </c>
    </row>
    <row r="12" spans="1:8" ht="15">
      <c r="A12" s="21" t="s">
        <v>52</v>
      </c>
      <c r="B12" s="22">
        <v>14.4</v>
      </c>
      <c r="C12" s="23">
        <v>20</v>
      </c>
    </row>
    <row r="13" spans="1:8" ht="15">
      <c r="A13" s="21" t="s">
        <v>53</v>
      </c>
      <c r="B13" s="22">
        <v>18</v>
      </c>
      <c r="C13" s="23">
        <v>25</v>
      </c>
    </row>
    <row r="14" spans="1:8" ht="15">
      <c r="A14" s="21" t="s">
        <v>54</v>
      </c>
      <c r="B14" s="22">
        <v>23.2</v>
      </c>
      <c r="C14" s="23">
        <v>32</v>
      </c>
    </row>
    <row r="15" spans="1:8" ht="15">
      <c r="A15" s="21" t="s">
        <v>55</v>
      </c>
      <c r="B15" s="22">
        <v>29</v>
      </c>
      <c r="C15" s="23">
        <v>40</v>
      </c>
    </row>
    <row r="16" spans="1:8" ht="15">
      <c r="A16" s="21" t="s">
        <v>56</v>
      </c>
      <c r="B16" s="22">
        <v>36.200000000000003</v>
      </c>
      <c r="C16" s="23">
        <v>50</v>
      </c>
    </row>
    <row r="17" spans="1:3" ht="15">
      <c r="A17" s="21" t="s">
        <v>57</v>
      </c>
      <c r="B17" s="22">
        <v>45.8</v>
      </c>
      <c r="C17" s="23">
        <v>63</v>
      </c>
    </row>
    <row r="18" spans="1:3" ht="15">
      <c r="A18" s="21" t="s">
        <v>58</v>
      </c>
      <c r="B18" s="22">
        <v>54.4</v>
      </c>
      <c r="C18" s="23">
        <v>75</v>
      </c>
    </row>
    <row r="19" spans="1:3" ht="15">
      <c r="A19" s="21" t="s">
        <v>59</v>
      </c>
      <c r="B19" s="22">
        <v>65.400000000000006</v>
      </c>
      <c r="C19" s="23">
        <v>90</v>
      </c>
    </row>
    <row r="20" spans="1:3" ht="15">
      <c r="A20" s="1"/>
      <c r="B20" s="6"/>
    </row>
    <row r="21" spans="1:3" ht="15">
      <c r="A21" s="1"/>
      <c r="B21" s="6"/>
    </row>
    <row r="22" spans="1:3" ht="15">
      <c r="A22" s="1" t="s">
        <v>76</v>
      </c>
      <c r="B22" s="2"/>
      <c r="C22" s="2"/>
    </row>
    <row r="23" spans="1:3" ht="15">
      <c r="A23" s="1"/>
      <c r="B23" s="2"/>
      <c r="C23" s="2"/>
    </row>
    <row r="26" spans="1:3" ht="15">
      <c r="A26" s="3" t="s">
        <v>0</v>
      </c>
      <c r="B26" s="1" t="s">
        <v>1</v>
      </c>
    </row>
    <row r="27" spans="1:3" ht="15">
      <c r="A27" s="4" t="s">
        <v>2</v>
      </c>
      <c r="B27" s="4" t="s">
        <v>3</v>
      </c>
      <c r="C27" s="20" t="s">
        <v>49</v>
      </c>
    </row>
    <row r="28" spans="1:3" ht="15.6" thickBot="1">
      <c r="A28" s="10" t="s">
        <v>4</v>
      </c>
      <c r="B28" s="10" t="s">
        <v>4</v>
      </c>
    </row>
    <row r="29" spans="1:3" ht="15">
      <c r="A29" s="5"/>
      <c r="B29" s="5"/>
    </row>
    <row r="30" spans="1:3" ht="15">
      <c r="A30" s="24" t="s">
        <v>85</v>
      </c>
      <c r="B30" s="25">
        <v>73.400000000000006</v>
      </c>
      <c r="C30" s="26">
        <v>110</v>
      </c>
    </row>
    <row r="31" spans="1:3" ht="15">
      <c r="A31" s="24" t="s">
        <v>61</v>
      </c>
      <c r="B31" s="25">
        <v>10.6</v>
      </c>
      <c r="C31" s="26">
        <v>16</v>
      </c>
    </row>
    <row r="32" spans="1:3" ht="15">
      <c r="A32" s="24" t="s">
        <v>77</v>
      </c>
      <c r="B32" s="25">
        <v>13.2</v>
      </c>
      <c r="C32" s="26">
        <v>20</v>
      </c>
    </row>
    <row r="33" spans="1:3" ht="15">
      <c r="A33" s="24" t="s">
        <v>78</v>
      </c>
      <c r="B33" s="25">
        <v>16.600000000000001</v>
      </c>
      <c r="C33" s="26">
        <v>25</v>
      </c>
    </row>
    <row r="34" spans="1:3" ht="15">
      <c r="A34" s="24" t="s">
        <v>79</v>
      </c>
      <c r="B34" s="25">
        <v>21.2</v>
      </c>
      <c r="C34" s="26">
        <v>32</v>
      </c>
    </row>
    <row r="35" spans="1:3" ht="15">
      <c r="A35" s="24" t="s">
        <v>80</v>
      </c>
      <c r="B35" s="25">
        <v>26.6</v>
      </c>
      <c r="C35" s="26">
        <v>40</v>
      </c>
    </row>
    <row r="36" spans="1:3" ht="15">
      <c r="A36" s="24" t="s">
        <v>81</v>
      </c>
      <c r="B36" s="25">
        <v>33.4</v>
      </c>
      <c r="C36" s="26">
        <v>50</v>
      </c>
    </row>
    <row r="37" spans="1:3" ht="15">
      <c r="A37" s="24" t="s">
        <v>82</v>
      </c>
      <c r="B37" s="25">
        <v>42</v>
      </c>
      <c r="C37" s="26">
        <v>63</v>
      </c>
    </row>
    <row r="38" spans="1:3" ht="15">
      <c r="A38" s="24" t="s">
        <v>83</v>
      </c>
      <c r="B38" s="25">
        <v>50</v>
      </c>
      <c r="C38" s="26">
        <v>75</v>
      </c>
    </row>
    <row r="39" spans="1:3" ht="15">
      <c r="A39" s="24" t="s">
        <v>84</v>
      </c>
      <c r="B39" s="25">
        <v>60</v>
      </c>
      <c r="C39" s="26">
        <v>90</v>
      </c>
    </row>
    <row r="40" spans="1:3" ht="15">
      <c r="A40" s="1"/>
      <c r="B40" s="6"/>
    </row>
    <row r="41" spans="1:3" ht="15">
      <c r="A41" s="1" t="s">
        <v>74</v>
      </c>
      <c r="B41" s="2"/>
      <c r="C41" s="2"/>
    </row>
    <row r="42" spans="1:3" ht="15">
      <c r="A42" s="1"/>
      <c r="B42" s="2"/>
      <c r="C42" s="2"/>
    </row>
    <row r="45" spans="1:3" ht="15">
      <c r="A45" s="3" t="s">
        <v>0</v>
      </c>
      <c r="B45" s="1" t="s">
        <v>1</v>
      </c>
    </row>
    <row r="46" spans="1:3" ht="15">
      <c r="A46" s="4" t="s">
        <v>2</v>
      </c>
      <c r="B46" s="4" t="s">
        <v>3</v>
      </c>
      <c r="C46" s="20" t="s">
        <v>49</v>
      </c>
    </row>
    <row r="47" spans="1:3" ht="15.6" thickBot="1">
      <c r="A47" s="10" t="s">
        <v>4</v>
      </c>
      <c r="B47" s="10" t="s">
        <v>4</v>
      </c>
    </row>
    <row r="48" spans="1:3" ht="15">
      <c r="A48" s="5"/>
      <c r="B48" s="5"/>
    </row>
    <row r="49" spans="1:3" ht="15">
      <c r="A49" s="30" t="s">
        <v>104</v>
      </c>
      <c r="B49" s="31">
        <v>79.8</v>
      </c>
      <c r="C49" s="32">
        <v>110</v>
      </c>
    </row>
    <row r="50" spans="1:3" ht="15">
      <c r="A50" s="30" t="s">
        <v>105</v>
      </c>
      <c r="B50" s="31">
        <v>90.8</v>
      </c>
      <c r="C50" s="32">
        <v>125</v>
      </c>
    </row>
    <row r="51" spans="1:3" ht="15">
      <c r="A51" s="30" t="s">
        <v>95</v>
      </c>
      <c r="B51" s="31">
        <v>11.6</v>
      </c>
      <c r="C51" s="32">
        <v>16</v>
      </c>
    </row>
    <row r="52" spans="1:3" ht="15">
      <c r="A52" s="30" t="s">
        <v>96</v>
      </c>
      <c r="B52" s="31">
        <v>14.4</v>
      </c>
      <c r="C52" s="32">
        <v>20</v>
      </c>
    </row>
    <row r="53" spans="1:3" ht="15">
      <c r="A53" s="30" t="s">
        <v>97</v>
      </c>
      <c r="B53" s="31">
        <v>18</v>
      </c>
      <c r="C53" s="32">
        <v>25</v>
      </c>
    </row>
    <row r="54" spans="1:3" ht="15">
      <c r="A54" s="30" t="s">
        <v>98</v>
      </c>
      <c r="B54" s="31">
        <v>23.2</v>
      </c>
      <c r="C54" s="32">
        <v>32</v>
      </c>
    </row>
    <row r="55" spans="1:3" ht="15">
      <c r="A55" s="30" t="s">
        <v>99</v>
      </c>
      <c r="B55" s="31">
        <v>29</v>
      </c>
      <c r="C55" s="32">
        <v>40</v>
      </c>
    </row>
    <row r="56" spans="1:3" ht="15">
      <c r="A56" s="30" t="s">
        <v>100</v>
      </c>
      <c r="B56" s="31">
        <v>36.200000000000003</v>
      </c>
      <c r="C56" s="32">
        <v>50</v>
      </c>
    </row>
    <row r="57" spans="1:3" ht="15">
      <c r="A57" s="30" t="s">
        <v>101</v>
      </c>
      <c r="B57" s="31">
        <v>45.8</v>
      </c>
      <c r="C57" s="32">
        <v>63</v>
      </c>
    </row>
    <row r="58" spans="1:3" ht="15">
      <c r="A58" s="30" t="s">
        <v>102</v>
      </c>
      <c r="B58" s="31">
        <v>54.4</v>
      </c>
      <c r="C58" s="32">
        <v>75</v>
      </c>
    </row>
    <row r="59" spans="1:3" ht="15">
      <c r="A59" s="30" t="s">
        <v>103</v>
      </c>
      <c r="B59" s="31">
        <v>65.400000000000006</v>
      </c>
      <c r="C59" s="32">
        <v>90</v>
      </c>
    </row>
    <row r="60" spans="1:3" ht="15">
      <c r="A60" s="2"/>
      <c r="B60" s="2"/>
    </row>
    <row r="62" spans="1:3" ht="15">
      <c r="A62" s="1" t="s">
        <v>73</v>
      </c>
      <c r="B62" s="2"/>
      <c r="C62" s="2"/>
    </row>
    <row r="63" spans="1:3" ht="15">
      <c r="A63" s="1"/>
      <c r="B63" s="2"/>
      <c r="C63" s="2"/>
    </row>
    <row r="66" spans="1:3" ht="15">
      <c r="A66" s="3" t="s">
        <v>0</v>
      </c>
      <c r="B66" s="1" t="s">
        <v>1</v>
      </c>
    </row>
    <row r="67" spans="1:3" ht="15">
      <c r="A67" s="4" t="s">
        <v>2</v>
      </c>
      <c r="B67" s="4" t="s">
        <v>3</v>
      </c>
      <c r="C67" s="20" t="s">
        <v>49</v>
      </c>
    </row>
    <row r="68" spans="1:3" ht="15.6" thickBot="1">
      <c r="A68" s="10" t="s">
        <v>4</v>
      </c>
      <c r="B68" s="10" t="s">
        <v>4</v>
      </c>
    </row>
    <row r="69" spans="1:3" ht="15">
      <c r="A69" s="5"/>
      <c r="B69" s="5"/>
    </row>
    <row r="70" spans="1:3" ht="15">
      <c r="A70" s="1" t="s">
        <v>72</v>
      </c>
      <c r="B70" s="6">
        <v>10.6</v>
      </c>
      <c r="C70">
        <v>16</v>
      </c>
    </row>
    <row r="71" spans="1:3" ht="15">
      <c r="A71" s="1" t="s">
        <v>71</v>
      </c>
      <c r="B71" s="6">
        <v>13.2</v>
      </c>
      <c r="C71">
        <v>20</v>
      </c>
    </row>
    <row r="72" spans="1:3" ht="15">
      <c r="A72" s="1" t="s">
        <v>70</v>
      </c>
      <c r="B72" s="6">
        <v>16.600000000000001</v>
      </c>
      <c r="C72">
        <v>25</v>
      </c>
    </row>
    <row r="73" spans="1:3" ht="15">
      <c r="A73" s="1" t="s">
        <v>69</v>
      </c>
      <c r="B73" s="6">
        <v>21.2</v>
      </c>
      <c r="C73">
        <v>32</v>
      </c>
    </row>
    <row r="74" spans="1:3" ht="15">
      <c r="A74" s="1" t="s">
        <v>68</v>
      </c>
      <c r="B74" s="6">
        <v>26.6</v>
      </c>
      <c r="C74">
        <v>40</v>
      </c>
    </row>
    <row r="75" spans="1:3" ht="15">
      <c r="A75" s="1" t="s">
        <v>67</v>
      </c>
      <c r="B75" s="6">
        <v>33.4</v>
      </c>
      <c r="C75">
        <v>50</v>
      </c>
    </row>
    <row r="76" spans="1:3" ht="15">
      <c r="A76" s="1" t="s">
        <v>66</v>
      </c>
      <c r="B76" s="6">
        <v>42</v>
      </c>
      <c r="C76">
        <v>63</v>
      </c>
    </row>
    <row r="77" spans="1:3" ht="15">
      <c r="A77" s="1" t="s">
        <v>65</v>
      </c>
      <c r="B77" s="6">
        <v>50</v>
      </c>
      <c r="C77">
        <v>75</v>
      </c>
    </row>
    <row r="78" spans="1:3" ht="15">
      <c r="A78" s="1" t="s">
        <v>64</v>
      </c>
      <c r="B78" s="6">
        <v>60</v>
      </c>
      <c r="C78">
        <v>90</v>
      </c>
    </row>
    <row r="79" spans="1:3" ht="15">
      <c r="A79" s="1" t="s">
        <v>63</v>
      </c>
      <c r="B79" s="6">
        <v>73.400000000000006</v>
      </c>
      <c r="C79">
        <v>110</v>
      </c>
    </row>
    <row r="80" spans="1:3" ht="15">
      <c r="A80" s="1" t="s">
        <v>62</v>
      </c>
      <c r="B80" s="6">
        <v>83.4</v>
      </c>
      <c r="C80">
        <v>125</v>
      </c>
    </row>
    <row r="83" spans="1:3" ht="15">
      <c r="A83" s="1" t="s">
        <v>94</v>
      </c>
      <c r="B83" s="2"/>
      <c r="C83" s="2"/>
    </row>
    <row r="84" spans="1:3" ht="15">
      <c r="A84" s="1"/>
      <c r="B84" s="2"/>
      <c r="C84" s="2"/>
    </row>
    <row r="87" spans="1:3" ht="15">
      <c r="A87" s="3" t="s">
        <v>0</v>
      </c>
      <c r="B87" s="1" t="s">
        <v>1</v>
      </c>
    </row>
    <row r="88" spans="1:3" ht="15">
      <c r="A88" s="4" t="s">
        <v>2</v>
      </c>
      <c r="B88" s="4" t="s">
        <v>3</v>
      </c>
      <c r="C88" s="20" t="s">
        <v>49</v>
      </c>
    </row>
    <row r="89" spans="1:3" ht="15.6" thickBot="1">
      <c r="A89" s="10" t="s">
        <v>4</v>
      </c>
      <c r="B89" s="10" t="s">
        <v>4</v>
      </c>
    </row>
    <row r="90" spans="1:3" ht="15">
      <c r="A90" s="5"/>
      <c r="B90" s="5"/>
    </row>
    <row r="91" spans="1:3" ht="15">
      <c r="A91" s="27" t="s">
        <v>86</v>
      </c>
      <c r="B91" s="28">
        <v>12</v>
      </c>
      <c r="C91" s="29">
        <v>16</v>
      </c>
    </row>
    <row r="92" spans="1:3" ht="15">
      <c r="A92" s="27" t="s">
        <v>88</v>
      </c>
      <c r="B92" s="28">
        <v>14</v>
      </c>
      <c r="C92" s="29">
        <v>18</v>
      </c>
    </row>
    <row r="93" spans="1:3" ht="15">
      <c r="A93" s="27" t="s">
        <v>87</v>
      </c>
      <c r="B93" s="28">
        <v>16</v>
      </c>
      <c r="C93" s="29">
        <v>20</v>
      </c>
    </row>
    <row r="94" spans="1:3" ht="15">
      <c r="A94" s="27" t="s">
        <v>89</v>
      </c>
      <c r="B94" s="28">
        <v>20</v>
      </c>
      <c r="C94" s="29">
        <v>26</v>
      </c>
    </row>
    <row r="95" spans="1:3" ht="15">
      <c r="A95" s="27" t="s">
        <v>90</v>
      </c>
      <c r="B95" s="28">
        <v>26</v>
      </c>
      <c r="C95" s="29">
        <v>33</v>
      </c>
    </row>
    <row r="96" spans="1:3" ht="15">
      <c r="A96" s="27" t="s">
        <v>91</v>
      </c>
      <c r="B96" s="28">
        <v>33</v>
      </c>
      <c r="C96" s="29">
        <v>40</v>
      </c>
    </row>
    <row r="97" spans="1:8" ht="15">
      <c r="A97" s="27" t="s">
        <v>92</v>
      </c>
      <c r="B97" s="28">
        <v>42</v>
      </c>
      <c r="C97" s="29">
        <v>50</v>
      </c>
    </row>
    <row r="98" spans="1:8" ht="15">
      <c r="A98" s="27" t="s">
        <v>93</v>
      </c>
      <c r="B98" s="28">
        <v>54</v>
      </c>
      <c r="C98" s="29">
        <v>63</v>
      </c>
    </row>
    <row r="104" spans="1:8" ht="15">
      <c r="A104" s="1" t="s">
        <v>106</v>
      </c>
      <c r="B104" s="2"/>
      <c r="C104" s="2"/>
    </row>
    <row r="105" spans="1:8" ht="15">
      <c r="A105" s="1"/>
      <c r="B105" s="2"/>
      <c r="C105" s="2"/>
    </row>
    <row r="108" spans="1:8" ht="15">
      <c r="A108" s="3" t="s">
        <v>0</v>
      </c>
      <c r="B108" s="1" t="s">
        <v>1</v>
      </c>
    </row>
    <row r="109" spans="1:8" ht="15">
      <c r="A109" s="4" t="s">
        <v>2</v>
      </c>
      <c r="B109" s="4" t="s">
        <v>3</v>
      </c>
      <c r="C109" s="20" t="s">
        <v>49</v>
      </c>
    </row>
    <row r="110" spans="1:8" ht="15.6" thickBot="1">
      <c r="A110" s="10" t="s">
        <v>4</v>
      </c>
      <c r="B110" s="10" t="s">
        <v>4</v>
      </c>
    </row>
    <row r="111" spans="1:8" ht="15">
      <c r="A111" s="5"/>
      <c r="B111" s="5"/>
    </row>
    <row r="112" spans="1:8" s="77" customFormat="1" ht="15">
      <c r="A112" s="75" t="s">
        <v>107</v>
      </c>
      <c r="B112" s="76">
        <v>13.2</v>
      </c>
      <c r="C112" s="77">
        <v>20</v>
      </c>
      <c r="E112" s="78" t="s">
        <v>108</v>
      </c>
      <c r="F112" s="77">
        <v>3.4</v>
      </c>
      <c r="G112" s="77">
        <v>20</v>
      </c>
      <c r="H112" s="77">
        <f>+G112-F112*2</f>
        <v>13.2</v>
      </c>
    </row>
    <row r="113" spans="1:8" s="77" customFormat="1" ht="15">
      <c r="A113" s="75" t="s">
        <v>109</v>
      </c>
      <c r="B113" s="76">
        <v>16.600000000000001</v>
      </c>
      <c r="C113" s="77">
        <v>25</v>
      </c>
      <c r="E113" s="78" t="s">
        <v>110</v>
      </c>
      <c r="F113" s="77">
        <v>4.2</v>
      </c>
      <c r="G113" s="77">
        <v>25</v>
      </c>
      <c r="H113" s="77">
        <f t="shared" ref="H113:H120" si="0">+G113-F113*2</f>
        <v>16.600000000000001</v>
      </c>
    </row>
    <row r="114" spans="1:8" s="77" customFormat="1" ht="15">
      <c r="A114" s="75" t="s">
        <v>111</v>
      </c>
      <c r="B114" s="76">
        <v>21.2</v>
      </c>
      <c r="C114" s="77">
        <v>32</v>
      </c>
      <c r="E114" s="78" t="s">
        <v>112</v>
      </c>
      <c r="F114" s="77">
        <v>5.4</v>
      </c>
      <c r="G114" s="77">
        <v>32</v>
      </c>
      <c r="H114" s="77">
        <f t="shared" si="0"/>
        <v>21.2</v>
      </c>
    </row>
    <row r="115" spans="1:8" s="77" customFormat="1" ht="15">
      <c r="A115" s="75" t="s">
        <v>113</v>
      </c>
      <c r="B115" s="76">
        <v>26.6</v>
      </c>
      <c r="C115" s="77">
        <v>40</v>
      </c>
      <c r="E115" s="78" t="s">
        <v>114</v>
      </c>
      <c r="F115" s="77">
        <v>6.7</v>
      </c>
      <c r="G115" s="77">
        <v>40</v>
      </c>
      <c r="H115" s="77">
        <f t="shared" si="0"/>
        <v>26.6</v>
      </c>
    </row>
    <row r="116" spans="1:8" s="77" customFormat="1" ht="15">
      <c r="A116" s="75" t="s">
        <v>115</v>
      </c>
      <c r="B116" s="76">
        <v>33.200000000000003</v>
      </c>
      <c r="C116" s="77">
        <v>50</v>
      </c>
      <c r="E116" s="78" t="s">
        <v>116</v>
      </c>
      <c r="F116" s="77">
        <v>8.4</v>
      </c>
      <c r="G116" s="77">
        <v>50</v>
      </c>
      <c r="H116" s="77">
        <f t="shared" si="0"/>
        <v>33.200000000000003</v>
      </c>
    </row>
    <row r="117" spans="1:8" s="77" customFormat="1" ht="15">
      <c r="A117" s="75" t="s">
        <v>117</v>
      </c>
      <c r="B117" s="76">
        <v>42</v>
      </c>
      <c r="C117" s="77">
        <v>63</v>
      </c>
      <c r="E117" s="78" t="s">
        <v>118</v>
      </c>
      <c r="F117" s="77">
        <v>10.5</v>
      </c>
      <c r="G117" s="77">
        <v>63</v>
      </c>
      <c r="H117" s="77">
        <f t="shared" si="0"/>
        <v>42</v>
      </c>
    </row>
    <row r="118" spans="1:8" s="77" customFormat="1" ht="15">
      <c r="A118" s="75" t="s">
        <v>119</v>
      </c>
      <c r="B118" s="76">
        <v>50</v>
      </c>
      <c r="C118" s="77">
        <v>75</v>
      </c>
      <c r="E118" s="78" t="s">
        <v>120</v>
      </c>
      <c r="F118" s="77">
        <v>12.5</v>
      </c>
      <c r="G118" s="77">
        <v>75</v>
      </c>
      <c r="H118" s="77">
        <f t="shared" si="0"/>
        <v>50</v>
      </c>
    </row>
    <row r="119" spans="1:8" s="77" customFormat="1" ht="15">
      <c r="A119" s="75" t="s">
        <v>121</v>
      </c>
      <c r="B119" s="76">
        <v>60</v>
      </c>
      <c r="C119" s="77">
        <v>90</v>
      </c>
      <c r="E119" s="78" t="s">
        <v>122</v>
      </c>
      <c r="F119" s="77">
        <v>15</v>
      </c>
      <c r="G119" s="77">
        <v>90</v>
      </c>
      <c r="H119" s="77">
        <f t="shared" si="0"/>
        <v>60</v>
      </c>
    </row>
    <row r="120" spans="1:8" ht="15">
      <c r="A120" s="75" t="s">
        <v>123</v>
      </c>
      <c r="B120" s="76">
        <v>73.2</v>
      </c>
      <c r="C120" s="77">
        <v>110</v>
      </c>
      <c r="D120" s="77"/>
      <c r="E120" s="78" t="s">
        <v>124</v>
      </c>
      <c r="F120" s="77">
        <v>18.399999999999999</v>
      </c>
      <c r="G120" s="77">
        <v>110</v>
      </c>
      <c r="H120" s="77">
        <f t="shared" si="0"/>
        <v>73.2</v>
      </c>
    </row>
    <row r="126" spans="1:8" ht="15">
      <c r="A126" s="1" t="s">
        <v>125</v>
      </c>
      <c r="B126" s="2"/>
      <c r="C126" s="2"/>
    </row>
    <row r="127" spans="1:8" ht="15">
      <c r="A127" s="1"/>
      <c r="B127" s="2"/>
      <c r="C127" s="2"/>
    </row>
    <row r="129" spans="1:8">
      <c r="E129" s="79" t="s">
        <v>126</v>
      </c>
    </row>
    <row r="130" spans="1:8" ht="15">
      <c r="A130" s="3" t="s">
        <v>0</v>
      </c>
      <c r="B130" s="1" t="s">
        <v>1</v>
      </c>
    </row>
    <row r="131" spans="1:8" ht="15">
      <c r="A131" s="4" t="s">
        <v>2</v>
      </c>
      <c r="B131" s="4" t="s">
        <v>3</v>
      </c>
      <c r="C131" s="20" t="s">
        <v>49</v>
      </c>
    </row>
    <row r="132" spans="1:8" ht="15.6" thickBot="1">
      <c r="A132" s="10" t="s">
        <v>4</v>
      </c>
      <c r="B132" s="10" t="s">
        <v>4</v>
      </c>
    </row>
    <row r="133" spans="1:8" ht="15">
      <c r="A133" s="5"/>
      <c r="B133" s="5"/>
    </row>
    <row r="134" spans="1:8" s="85" customFormat="1" ht="15">
      <c r="A134" s="83" t="s">
        <v>135</v>
      </c>
      <c r="B134" s="84">
        <v>85.4</v>
      </c>
      <c r="C134" s="85">
        <v>110</v>
      </c>
      <c r="E134" s="86"/>
      <c r="F134" s="85">
        <v>12.3</v>
      </c>
      <c r="G134" s="85">
        <v>110</v>
      </c>
      <c r="H134" s="85">
        <f t="shared" ref="H134:H143" si="1">+G134-F134*2</f>
        <v>85.4</v>
      </c>
    </row>
    <row r="135" spans="1:8" s="85" customFormat="1" ht="15">
      <c r="A135" s="83" t="s">
        <v>136</v>
      </c>
      <c r="B135" s="84">
        <v>97</v>
      </c>
      <c r="C135" s="85">
        <v>125</v>
      </c>
      <c r="E135" s="86"/>
      <c r="F135" s="85">
        <v>14</v>
      </c>
      <c r="G135" s="85">
        <v>125</v>
      </c>
      <c r="H135" s="85">
        <f t="shared" si="1"/>
        <v>97</v>
      </c>
    </row>
    <row r="136" spans="1:8" s="85" customFormat="1" ht="15">
      <c r="A136" s="83" t="s">
        <v>127</v>
      </c>
      <c r="B136" s="84">
        <v>14.4</v>
      </c>
      <c r="C136" s="85">
        <v>20</v>
      </c>
      <c r="E136" s="86"/>
      <c r="F136" s="85">
        <v>2.8</v>
      </c>
      <c r="G136" s="85">
        <v>20</v>
      </c>
      <c r="H136" s="85">
        <f t="shared" si="1"/>
        <v>14.4</v>
      </c>
    </row>
    <row r="137" spans="1:8" s="85" customFormat="1" ht="15">
      <c r="A137" s="83" t="s">
        <v>128</v>
      </c>
      <c r="B137" s="84">
        <v>18</v>
      </c>
      <c r="C137" s="85">
        <v>25</v>
      </c>
      <c r="E137" s="86"/>
      <c r="F137" s="85">
        <v>3.5</v>
      </c>
      <c r="G137" s="85">
        <v>25</v>
      </c>
      <c r="H137" s="85">
        <f t="shared" si="1"/>
        <v>18</v>
      </c>
    </row>
    <row r="138" spans="1:8" s="85" customFormat="1" ht="15">
      <c r="A138" s="83" t="s">
        <v>129</v>
      </c>
      <c r="B138" s="84">
        <v>23.2</v>
      </c>
      <c r="C138" s="85">
        <v>32</v>
      </c>
      <c r="E138" s="86"/>
      <c r="F138" s="85">
        <v>4.4000000000000004</v>
      </c>
      <c r="G138" s="85">
        <v>32</v>
      </c>
      <c r="H138" s="85">
        <f t="shared" si="1"/>
        <v>23.2</v>
      </c>
    </row>
    <row r="139" spans="1:8" s="85" customFormat="1" ht="15">
      <c r="A139" s="83" t="s">
        <v>130</v>
      </c>
      <c r="B139" s="84">
        <v>29</v>
      </c>
      <c r="C139" s="85">
        <v>40</v>
      </c>
      <c r="E139" s="86"/>
      <c r="F139" s="85">
        <v>5.5</v>
      </c>
      <c r="G139" s="85">
        <v>40</v>
      </c>
      <c r="H139" s="85">
        <f t="shared" si="1"/>
        <v>29</v>
      </c>
    </row>
    <row r="140" spans="1:8" s="85" customFormat="1" ht="15">
      <c r="A140" s="83" t="s">
        <v>131</v>
      </c>
      <c r="B140" s="84">
        <v>36.200000000000003</v>
      </c>
      <c r="C140" s="85">
        <v>50</v>
      </c>
      <c r="E140" s="86"/>
      <c r="F140" s="85">
        <v>6.9</v>
      </c>
      <c r="G140" s="85">
        <v>50</v>
      </c>
      <c r="H140" s="85">
        <f t="shared" si="1"/>
        <v>36.200000000000003</v>
      </c>
    </row>
    <row r="141" spans="1:8" s="85" customFormat="1" ht="15">
      <c r="A141" s="83" t="s">
        <v>132</v>
      </c>
      <c r="B141" s="84">
        <v>45.8</v>
      </c>
      <c r="C141" s="85">
        <v>63</v>
      </c>
      <c r="E141" s="86"/>
      <c r="F141" s="85">
        <v>8.6</v>
      </c>
      <c r="G141" s="85">
        <v>63</v>
      </c>
      <c r="H141" s="85">
        <f t="shared" si="1"/>
        <v>45.8</v>
      </c>
    </row>
    <row r="142" spans="1:8" s="85" customFormat="1" ht="15">
      <c r="A142" s="83" t="s">
        <v>133</v>
      </c>
      <c r="B142" s="84">
        <v>56.2</v>
      </c>
      <c r="C142" s="85">
        <v>75</v>
      </c>
      <c r="E142" s="86"/>
      <c r="F142" s="85">
        <v>9.4</v>
      </c>
      <c r="G142" s="85">
        <v>75</v>
      </c>
      <c r="H142" s="85">
        <f t="shared" si="1"/>
        <v>56.2</v>
      </c>
    </row>
    <row r="143" spans="1:8" s="85" customFormat="1" ht="15">
      <c r="A143" s="83" t="s">
        <v>134</v>
      </c>
      <c r="B143" s="84">
        <v>69.8</v>
      </c>
      <c r="C143" s="85">
        <v>90</v>
      </c>
      <c r="E143" s="86"/>
      <c r="F143" s="85">
        <v>10.1</v>
      </c>
      <c r="G143" s="85">
        <v>90</v>
      </c>
      <c r="H143" s="85">
        <f t="shared" si="1"/>
        <v>69.8</v>
      </c>
    </row>
    <row r="149" spans="1:8" ht="15">
      <c r="A149" s="1" t="s">
        <v>137</v>
      </c>
      <c r="B149" s="2"/>
      <c r="C149" s="2"/>
    </row>
    <row r="150" spans="1:8" ht="15">
      <c r="A150" s="1"/>
      <c r="B150" s="2"/>
      <c r="C150" s="2"/>
    </row>
    <row r="152" spans="1:8" ht="14.4">
      <c r="E152" s="91" t="s">
        <v>142</v>
      </c>
    </row>
    <row r="153" spans="1:8" ht="15">
      <c r="A153" s="3" t="s">
        <v>0</v>
      </c>
      <c r="B153" s="1" t="s">
        <v>1</v>
      </c>
    </row>
    <row r="154" spans="1:8" ht="15">
      <c r="A154" s="4" t="s">
        <v>2</v>
      </c>
      <c r="B154" s="4" t="s">
        <v>3</v>
      </c>
      <c r="C154" s="20" t="s">
        <v>49</v>
      </c>
    </row>
    <row r="155" spans="1:8" ht="15.6" thickBot="1">
      <c r="A155" s="10" t="s">
        <v>4</v>
      </c>
      <c r="B155" s="10" t="s">
        <v>4</v>
      </c>
    </row>
    <row r="156" spans="1:8" s="81" customFormat="1" ht="15">
      <c r="A156" s="1"/>
      <c r="B156" s="80"/>
      <c r="E156" s="82"/>
    </row>
    <row r="157" spans="1:8" s="89" customFormat="1" ht="15">
      <c r="A157" s="87" t="s">
        <v>148</v>
      </c>
      <c r="B157" s="88">
        <v>85.4</v>
      </c>
      <c r="C157" s="89">
        <v>110</v>
      </c>
      <c r="E157" s="90"/>
      <c r="F157" s="89">
        <v>12.3</v>
      </c>
      <c r="G157" s="89">
        <v>110</v>
      </c>
      <c r="H157" s="89">
        <f t="shared" ref="H157:H169" si="2">+G157-F157*2</f>
        <v>85.4</v>
      </c>
    </row>
    <row r="158" spans="1:8" s="89" customFormat="1" ht="15">
      <c r="A158" s="87" t="s">
        <v>149</v>
      </c>
      <c r="B158" s="88">
        <v>97</v>
      </c>
      <c r="C158" s="89">
        <v>125</v>
      </c>
      <c r="E158" s="90"/>
      <c r="F158" s="89">
        <v>14</v>
      </c>
      <c r="G158" s="89">
        <v>125</v>
      </c>
      <c r="H158" s="89">
        <f t="shared" si="2"/>
        <v>97</v>
      </c>
    </row>
    <row r="159" spans="1:8" s="89" customFormat="1" ht="15">
      <c r="A159" s="87" t="s">
        <v>143</v>
      </c>
      <c r="B159" s="88">
        <v>11.6</v>
      </c>
      <c r="C159" s="89">
        <v>16</v>
      </c>
      <c r="E159" s="90"/>
      <c r="F159" s="89">
        <v>2.2000000000000002</v>
      </c>
      <c r="G159" s="89">
        <v>16</v>
      </c>
      <c r="H159" s="89">
        <f t="shared" si="2"/>
        <v>11.6</v>
      </c>
    </row>
    <row r="160" spans="1:8" s="89" customFormat="1" ht="15">
      <c r="A160" s="87" t="s">
        <v>150</v>
      </c>
      <c r="B160" s="88">
        <v>130.80000000000001</v>
      </c>
      <c r="C160" s="89">
        <v>160</v>
      </c>
      <c r="E160" s="90"/>
      <c r="F160" s="89">
        <v>14.6</v>
      </c>
      <c r="G160" s="89">
        <v>160</v>
      </c>
      <c r="H160" s="89">
        <f t="shared" si="2"/>
        <v>130.80000000000001</v>
      </c>
    </row>
    <row r="161" spans="1:8" s="89" customFormat="1" ht="15">
      <c r="A161" s="87" t="s">
        <v>138</v>
      </c>
      <c r="B161" s="88">
        <v>15.4</v>
      </c>
      <c r="C161" s="89">
        <v>20</v>
      </c>
      <c r="E161" s="90"/>
      <c r="F161" s="89">
        <v>2.2999999999999998</v>
      </c>
      <c r="G161" s="89">
        <v>20</v>
      </c>
      <c r="H161" s="89">
        <f t="shared" si="2"/>
        <v>15.4</v>
      </c>
    </row>
    <row r="162" spans="1:8" s="89" customFormat="1" ht="15">
      <c r="A162" s="87" t="s">
        <v>151</v>
      </c>
      <c r="B162" s="88">
        <v>163.6</v>
      </c>
      <c r="C162" s="89">
        <v>200</v>
      </c>
      <c r="E162" s="90"/>
      <c r="F162" s="89">
        <v>18.2</v>
      </c>
      <c r="G162" s="89">
        <v>200</v>
      </c>
      <c r="H162" s="89">
        <f t="shared" si="2"/>
        <v>163.6</v>
      </c>
    </row>
    <row r="163" spans="1:8" s="89" customFormat="1" ht="15">
      <c r="A163" s="87" t="s">
        <v>139</v>
      </c>
      <c r="B163" s="88">
        <v>19.399999999999999</v>
      </c>
      <c r="C163" s="89">
        <v>25</v>
      </c>
      <c r="E163" s="90"/>
      <c r="F163" s="89">
        <v>2.8</v>
      </c>
      <c r="G163" s="89">
        <v>25</v>
      </c>
      <c r="H163" s="89">
        <f t="shared" si="2"/>
        <v>19.399999999999999</v>
      </c>
    </row>
    <row r="164" spans="1:8" s="89" customFormat="1" ht="15">
      <c r="A164" s="87" t="s">
        <v>140</v>
      </c>
      <c r="B164" s="88">
        <v>24.8</v>
      </c>
      <c r="C164" s="89">
        <v>32</v>
      </c>
      <c r="E164" s="90"/>
      <c r="F164" s="89">
        <v>3.6</v>
      </c>
      <c r="G164" s="89">
        <v>32</v>
      </c>
      <c r="H164" s="89">
        <f t="shared" si="2"/>
        <v>24.8</v>
      </c>
    </row>
    <row r="165" spans="1:8" s="89" customFormat="1" ht="15">
      <c r="A165" s="87" t="s">
        <v>141</v>
      </c>
      <c r="B165" s="88">
        <v>31</v>
      </c>
      <c r="C165" s="89">
        <v>40</v>
      </c>
      <c r="E165" s="90"/>
      <c r="F165" s="89">
        <v>4.5</v>
      </c>
      <c r="G165" s="89">
        <v>40</v>
      </c>
      <c r="H165" s="89">
        <f t="shared" si="2"/>
        <v>31</v>
      </c>
    </row>
    <row r="166" spans="1:8" s="89" customFormat="1" ht="15">
      <c r="A166" s="87" t="s">
        <v>144</v>
      </c>
      <c r="B166" s="88">
        <v>38.799999999999997</v>
      </c>
      <c r="C166" s="89">
        <v>50</v>
      </c>
      <c r="E166" s="90"/>
      <c r="F166" s="89">
        <v>5.6</v>
      </c>
      <c r="G166" s="89">
        <v>50</v>
      </c>
      <c r="H166" s="89">
        <f t="shared" si="2"/>
        <v>38.799999999999997</v>
      </c>
    </row>
    <row r="167" spans="1:8" s="89" customFormat="1" ht="15">
      <c r="A167" s="87" t="s">
        <v>145</v>
      </c>
      <c r="B167" s="88">
        <v>48.8</v>
      </c>
      <c r="C167" s="89">
        <v>63</v>
      </c>
      <c r="E167" s="90"/>
      <c r="F167" s="89">
        <v>7.1</v>
      </c>
      <c r="G167" s="89">
        <v>63</v>
      </c>
      <c r="H167" s="89">
        <f t="shared" si="2"/>
        <v>48.8</v>
      </c>
    </row>
    <row r="168" spans="1:8" s="89" customFormat="1" ht="15">
      <c r="A168" s="87" t="s">
        <v>146</v>
      </c>
      <c r="B168" s="88">
        <v>58.2</v>
      </c>
      <c r="C168" s="89">
        <v>75</v>
      </c>
      <c r="E168" s="90"/>
      <c r="F168" s="89">
        <v>8.4</v>
      </c>
      <c r="G168" s="89">
        <v>75</v>
      </c>
      <c r="H168" s="89">
        <f t="shared" si="2"/>
        <v>58.2</v>
      </c>
    </row>
    <row r="169" spans="1:8" s="89" customFormat="1" ht="15">
      <c r="A169" s="87" t="s">
        <v>147</v>
      </c>
      <c r="B169" s="88">
        <v>69.8</v>
      </c>
      <c r="C169" s="89">
        <v>90</v>
      </c>
      <c r="E169" s="90"/>
      <c r="F169" s="89">
        <v>10.1</v>
      </c>
      <c r="G169" s="89">
        <v>90</v>
      </c>
      <c r="H169" s="89">
        <f t="shared" si="2"/>
        <v>69.8</v>
      </c>
    </row>
    <row r="174" spans="1:8" ht="15">
      <c r="A174" s="3" t="s">
        <v>0</v>
      </c>
      <c r="B174" s="1" t="s">
        <v>1</v>
      </c>
    </row>
    <row r="175" spans="1:8" ht="15">
      <c r="A175" s="4" t="s">
        <v>2</v>
      </c>
      <c r="B175" s="4" t="s">
        <v>3</v>
      </c>
      <c r="C175" s="20" t="s">
        <v>49</v>
      </c>
    </row>
    <row r="176" spans="1:8" ht="15.6" thickBot="1">
      <c r="A176" s="10" t="s">
        <v>4</v>
      </c>
      <c r="B176" s="10" t="s">
        <v>4</v>
      </c>
    </row>
    <row r="177" spans="1:3" ht="15">
      <c r="A177" s="5"/>
      <c r="B177" s="5"/>
    </row>
    <row r="178" spans="1:3" s="94" customFormat="1" ht="15">
      <c r="A178" s="92" t="s">
        <v>152</v>
      </c>
      <c r="B178" s="93">
        <v>90</v>
      </c>
      <c r="C178" s="94">
        <v>110</v>
      </c>
    </row>
    <row r="179" spans="1:3" s="94" customFormat="1" ht="15">
      <c r="A179" s="92" t="s">
        <v>153</v>
      </c>
      <c r="B179" s="93">
        <v>16.2</v>
      </c>
      <c r="C179" s="94">
        <v>20</v>
      </c>
    </row>
    <row r="180" spans="1:3" s="94" customFormat="1" ht="15">
      <c r="A180" s="92" t="s">
        <v>154</v>
      </c>
      <c r="B180" s="93">
        <v>20.399999999999999</v>
      </c>
      <c r="C180" s="94">
        <v>25</v>
      </c>
    </row>
    <row r="181" spans="1:3" s="94" customFormat="1" ht="15">
      <c r="A181" s="92" t="s">
        <v>155</v>
      </c>
      <c r="B181" s="93">
        <v>26.2</v>
      </c>
      <c r="C181" s="94">
        <v>32</v>
      </c>
    </row>
    <row r="182" spans="1:3" s="94" customFormat="1" ht="15">
      <c r="A182" s="92" t="s">
        <v>156</v>
      </c>
      <c r="B182" s="93">
        <v>32.6</v>
      </c>
      <c r="C182" s="94">
        <v>40</v>
      </c>
    </row>
    <row r="183" spans="1:3" s="94" customFormat="1" ht="15">
      <c r="A183" s="92" t="s">
        <v>157</v>
      </c>
      <c r="B183" s="93">
        <v>40.799999999999997</v>
      </c>
      <c r="C183" s="94">
        <v>50</v>
      </c>
    </row>
    <row r="184" spans="1:3" s="94" customFormat="1" ht="15">
      <c r="A184" s="92" t="s">
        <v>158</v>
      </c>
      <c r="B184" s="93">
        <v>51.4</v>
      </c>
      <c r="C184" s="94">
        <v>63</v>
      </c>
    </row>
    <row r="185" spans="1:3" s="94" customFormat="1" ht="15">
      <c r="A185" s="92" t="s">
        <v>159</v>
      </c>
      <c r="B185" s="93">
        <v>61.4</v>
      </c>
      <c r="C185" s="94">
        <v>75</v>
      </c>
    </row>
    <row r="186" spans="1:3" s="94" customFormat="1" ht="15">
      <c r="A186" s="92" t="s">
        <v>160</v>
      </c>
      <c r="B186" s="93">
        <v>73.599999999999994</v>
      </c>
      <c r="C186" s="94">
        <v>90</v>
      </c>
    </row>
  </sheetData>
  <sheetProtection selectLockedCells="1" selectUnlockedCells="1"/>
  <sortState ref="A134:H143">
    <sortCondition ref="A134:A143"/>
  </sortState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B25"/>
  <sheetViews>
    <sheetView topLeftCell="A4" workbookViewId="0">
      <selection activeCell="E21" sqref="E21"/>
    </sheetView>
  </sheetViews>
  <sheetFormatPr defaultColWidth="12.5546875" defaultRowHeight="15"/>
  <cols>
    <col min="1" max="1" width="10.33203125" style="33" customWidth="1"/>
    <col min="2" max="2" width="8.6640625" style="33" customWidth="1"/>
    <col min="3" max="3" width="11.33203125" style="33" customWidth="1"/>
    <col min="4" max="4" width="15.109375" style="60" customWidth="1"/>
    <col min="5" max="5" width="42.88671875" style="50" bestFit="1" customWidth="1"/>
    <col min="6" max="6" width="11" style="60" bestFit="1" customWidth="1"/>
    <col min="7" max="7" width="10.33203125" style="60" bestFit="1" customWidth="1"/>
    <col min="8" max="8" width="10" style="60" customWidth="1"/>
    <col min="9" max="9" width="10.5546875" style="60" bestFit="1" customWidth="1"/>
    <col min="10" max="10" width="2.88671875" style="2" customWidth="1"/>
    <col min="11" max="11" width="5.88671875" style="2" customWidth="1"/>
    <col min="12" max="12" width="10" style="2" customWidth="1"/>
    <col min="13" max="13" width="7.44140625" style="2" customWidth="1"/>
    <col min="14" max="14" width="15.5546875" style="33" bestFit="1" customWidth="1"/>
    <col min="15" max="15" width="15.5546875" style="19" hidden="1" customWidth="1"/>
    <col min="16" max="16" width="15.5546875" style="17" hidden="1" customWidth="1"/>
    <col min="17" max="17" width="15.5546875" style="2" hidden="1" customWidth="1"/>
    <col min="18" max="19" width="19.5546875" style="2" hidden="1" customWidth="1"/>
    <col min="20" max="20" width="16.88671875" style="14" hidden="1" customWidth="1"/>
    <col min="21" max="21" width="0" style="2" hidden="1" customWidth="1"/>
    <col min="22" max="22" width="22.33203125" style="2" hidden="1" customWidth="1"/>
    <col min="23" max="29" width="16.88671875" style="2" hidden="1" customWidth="1"/>
    <col min="30" max="54" width="0" style="2" hidden="1" customWidth="1"/>
    <col min="55" max="16384" width="12.5546875" style="2"/>
  </cols>
  <sheetData>
    <row r="1" spans="1:54" ht="15.6">
      <c r="R1" s="2" t="s">
        <v>34</v>
      </c>
      <c r="S1" s="2" t="s">
        <v>35</v>
      </c>
      <c r="T1" s="14" t="s">
        <v>36</v>
      </c>
      <c r="U1" s="2" t="s">
        <v>32</v>
      </c>
      <c r="V1" s="2" t="s">
        <v>37</v>
      </c>
      <c r="W1" s="2" t="s">
        <v>38</v>
      </c>
    </row>
    <row r="2" spans="1:54" ht="15.9" customHeight="1">
      <c r="A2" s="41" t="s">
        <v>47</v>
      </c>
      <c r="B2" s="47"/>
      <c r="C2" s="47"/>
      <c r="D2" s="61"/>
      <c r="E2" s="51"/>
      <c r="F2" s="69"/>
      <c r="G2" s="61"/>
      <c r="H2" s="61"/>
      <c r="I2" s="61"/>
      <c r="J2" s="12"/>
      <c r="M2" s="7"/>
      <c r="N2" s="33" t="s">
        <v>33</v>
      </c>
      <c r="R2" s="2">
        <v>10</v>
      </c>
      <c r="S2" s="15">
        <v>999.70259999999996</v>
      </c>
      <c r="T2" s="14">
        <v>1.308E-6</v>
      </c>
      <c r="U2" s="2">
        <v>0.01</v>
      </c>
      <c r="V2" s="16">
        <v>3.14159265358979</v>
      </c>
      <c r="W2" s="2">
        <v>10.196999999999999</v>
      </c>
    </row>
    <row r="3" spans="1:54" s="13" customFormat="1" ht="15.9" customHeight="1">
      <c r="A3" s="34" t="s">
        <v>48</v>
      </c>
      <c r="B3" s="42"/>
      <c r="C3" s="42"/>
      <c r="D3" s="62"/>
      <c r="E3" s="52"/>
      <c r="F3" s="62"/>
      <c r="G3" s="62"/>
      <c r="H3" s="62"/>
      <c r="I3" s="62"/>
      <c r="N3" s="33"/>
      <c r="O3" s="19"/>
      <c r="P3" s="17"/>
      <c r="Q3" s="2"/>
      <c r="R3" s="2">
        <v>50</v>
      </c>
      <c r="S3" s="15">
        <v>988.1</v>
      </c>
      <c r="T3" s="14">
        <v>5.4710000000000002E-7</v>
      </c>
      <c r="U3" s="2">
        <v>0.01</v>
      </c>
      <c r="V3" s="16">
        <v>3.14159265358979</v>
      </c>
      <c r="W3" s="2">
        <v>10.196999999999999</v>
      </c>
      <c r="X3" s="2"/>
      <c r="Y3" s="2"/>
    </row>
    <row r="4" spans="1:54" ht="15.75" customHeight="1">
      <c r="A4" s="35"/>
      <c r="M4" s="7"/>
      <c r="R4" s="2">
        <v>80</v>
      </c>
      <c r="S4" s="15">
        <v>971.8</v>
      </c>
      <c r="T4" s="14">
        <v>3.5499999999999999E-7</v>
      </c>
      <c r="U4" s="2">
        <v>0.01</v>
      </c>
      <c r="V4" s="16">
        <v>3.14159265358979</v>
      </c>
      <c r="W4" s="2">
        <v>10.196999999999999</v>
      </c>
    </row>
    <row r="5" spans="1:54" ht="21.75" customHeight="1">
      <c r="A5" s="36" t="s">
        <v>5</v>
      </c>
      <c r="B5" s="43" t="s">
        <v>6</v>
      </c>
      <c r="C5" s="43" t="s">
        <v>7</v>
      </c>
      <c r="D5" s="63" t="s">
        <v>8</v>
      </c>
      <c r="E5" s="53" t="s">
        <v>49</v>
      </c>
      <c r="F5" s="63" t="s">
        <v>50</v>
      </c>
      <c r="G5" s="63" t="s">
        <v>9</v>
      </c>
      <c r="H5" s="63" t="s">
        <v>10</v>
      </c>
      <c r="I5" s="63" t="s">
        <v>11</v>
      </c>
      <c r="M5" s="7"/>
      <c r="N5" s="33" t="s">
        <v>46</v>
      </c>
      <c r="O5" s="19" t="s">
        <v>44</v>
      </c>
      <c r="P5" s="17" t="s">
        <v>11</v>
      </c>
      <c r="R5" s="2" t="s">
        <v>39</v>
      </c>
      <c r="S5" s="2" t="s">
        <v>40</v>
      </c>
      <c r="T5" s="14" t="s">
        <v>41</v>
      </c>
      <c r="U5" s="2" t="s">
        <v>42</v>
      </c>
      <c r="V5" s="2" t="s">
        <v>43</v>
      </c>
      <c r="W5" s="2" t="s">
        <v>43</v>
      </c>
      <c r="X5" s="2" t="s">
        <v>42</v>
      </c>
      <c r="Y5" s="2" t="s">
        <v>43</v>
      </c>
      <c r="Z5" s="2" t="s">
        <v>42</v>
      </c>
      <c r="AA5" s="2" t="s">
        <v>43</v>
      </c>
      <c r="AB5" s="2" t="s">
        <v>42</v>
      </c>
      <c r="AC5" s="2" t="s">
        <v>43</v>
      </c>
      <c r="AD5" s="2" t="s">
        <v>42</v>
      </c>
      <c r="AE5" s="2" t="s">
        <v>43</v>
      </c>
      <c r="AF5" s="2" t="s">
        <v>42</v>
      </c>
      <c r="AG5" s="2" t="s">
        <v>43</v>
      </c>
      <c r="AH5" s="2" t="s">
        <v>42</v>
      </c>
      <c r="AI5" s="2" t="s">
        <v>43</v>
      </c>
      <c r="AJ5" s="2" t="s">
        <v>42</v>
      </c>
      <c r="AK5" s="2" t="s">
        <v>43</v>
      </c>
      <c r="AL5" s="2" t="s">
        <v>42</v>
      </c>
      <c r="AM5" s="2" t="s">
        <v>43</v>
      </c>
      <c r="AN5" s="2" t="s">
        <v>42</v>
      </c>
      <c r="AO5" s="2" t="s">
        <v>43</v>
      </c>
      <c r="AP5" s="2" t="s">
        <v>42</v>
      </c>
      <c r="AQ5" s="2" t="s">
        <v>43</v>
      </c>
      <c r="AR5" s="2" t="s">
        <v>42</v>
      </c>
      <c r="AS5" s="2" t="s">
        <v>43</v>
      </c>
      <c r="AT5" s="2" t="s">
        <v>42</v>
      </c>
      <c r="AU5" s="2" t="s">
        <v>43</v>
      </c>
      <c r="AV5" s="2" t="s">
        <v>42</v>
      </c>
      <c r="AW5" s="2" t="s">
        <v>43</v>
      </c>
      <c r="AX5" s="2" t="s">
        <v>42</v>
      </c>
      <c r="AY5" s="2" t="s">
        <v>43</v>
      </c>
      <c r="AZ5" s="2" t="s">
        <v>42</v>
      </c>
      <c r="BA5" s="2" t="s">
        <v>43</v>
      </c>
      <c r="BB5" s="2" t="s">
        <v>42</v>
      </c>
    </row>
    <row r="6" spans="1:54" ht="21" customHeight="1">
      <c r="A6" s="37"/>
      <c r="B6" s="44" t="s">
        <v>12</v>
      </c>
      <c r="C6" s="48"/>
      <c r="D6" s="64" t="s">
        <v>13</v>
      </c>
      <c r="E6" s="54" t="s">
        <v>4</v>
      </c>
      <c r="F6" s="64" t="s">
        <v>4</v>
      </c>
      <c r="G6" s="64" t="s">
        <v>14</v>
      </c>
      <c r="H6" s="64" t="s">
        <v>15</v>
      </c>
      <c r="I6" s="64" t="s">
        <v>12</v>
      </c>
      <c r="M6" s="7"/>
      <c r="N6" s="33" t="s">
        <v>34</v>
      </c>
      <c r="O6" s="19" t="s">
        <v>45</v>
      </c>
      <c r="P6" s="17" t="s">
        <v>21</v>
      </c>
    </row>
    <row r="7" spans="1:54" ht="15.9" customHeight="1" thickBot="1">
      <c r="A7" s="38">
        <v>1</v>
      </c>
      <c r="B7" s="38">
        <v>2</v>
      </c>
      <c r="C7" s="38">
        <v>3</v>
      </c>
      <c r="D7" s="65">
        <v>4</v>
      </c>
      <c r="E7" s="55">
        <v>5</v>
      </c>
      <c r="F7" s="65">
        <v>6</v>
      </c>
      <c r="G7" s="65">
        <v>7</v>
      </c>
      <c r="H7" s="65">
        <v>8</v>
      </c>
      <c r="I7" s="65">
        <v>9</v>
      </c>
      <c r="J7" s="8"/>
      <c r="M7" s="7"/>
    </row>
    <row r="8" spans="1:54">
      <c r="A8" s="39"/>
      <c r="B8" s="39"/>
      <c r="C8" s="39"/>
      <c r="D8" s="66"/>
      <c r="E8" s="56"/>
      <c r="F8" s="66"/>
      <c r="G8" s="66"/>
      <c r="H8" s="66"/>
      <c r="I8" s="66"/>
      <c r="J8" s="8"/>
      <c r="M8" s="7"/>
    </row>
    <row r="9" spans="1:54" ht="15.9" customHeight="1">
      <c r="A9" s="100" t="s">
        <v>16</v>
      </c>
      <c r="B9" s="101">
        <v>1.3</v>
      </c>
      <c r="C9" s="102">
        <v>0.5</v>
      </c>
      <c r="D9" s="67">
        <f t="shared" ref="D9:D22" si="0">0.25*(C9)^0.5</f>
        <v>0.17677669529663689</v>
      </c>
      <c r="E9" s="104" t="s">
        <v>96</v>
      </c>
      <c r="F9" s="70">
        <f>VLOOKUP(E9,Podaci!$A$49:$C$59,2)</f>
        <v>14.4</v>
      </c>
      <c r="G9" s="71">
        <f t="shared" ref="G9:G22" si="1">(D9/1000)/((F9/1000)^2*PI()/4)</f>
        <v>1.0854508055520669</v>
      </c>
      <c r="H9" s="67">
        <f>P9</f>
        <v>0.16598138619713471</v>
      </c>
      <c r="I9" s="67">
        <f t="shared" ref="I9:I22" si="2">B9*H9</f>
        <v>0.21577580205627511</v>
      </c>
      <c r="J9" s="8"/>
      <c r="K9" s="6"/>
      <c r="L9" s="6"/>
      <c r="M9" s="7"/>
      <c r="N9" s="105">
        <v>10</v>
      </c>
      <c r="O9" s="19">
        <f>BA9*$W$2/100000</f>
        <v>0.12767798938241132</v>
      </c>
      <c r="P9" s="19">
        <f>O9*B9</f>
        <v>0.16598138619713471</v>
      </c>
      <c r="Q9" s="6"/>
      <c r="R9" s="17">
        <f t="shared" ref="R9:R22" si="3">2*VLOOKUP(N9,$R$2:$W$4,2)*0.001*D9*0.001*D9/($V$2*$V$2*((F9/1000)^5))</f>
        <v>10224.418867771043</v>
      </c>
      <c r="S9" s="18">
        <f t="shared" ref="S9:S22" si="4">$U$2/(3.7*F9)</f>
        <v>1.8768768768768769E-4</v>
      </c>
      <c r="T9" s="14">
        <f t="shared" ref="T9:T22" si="5">2.51*VLOOKUP(N9,$R$2:$W$4,3)/(SQRT(2/(VLOOKUP(N9,$R$2:$W$4,2)))*((F9/1000)^1.5))</f>
        <v>4.2477420945796381E-2</v>
      </c>
      <c r="U9" s="2">
        <v>100000</v>
      </c>
      <c r="V9" s="2">
        <v>0</v>
      </c>
      <c r="W9" s="2">
        <f>$R9/((LOG($S9+$T9*(U9^(-0.5)))/LOG(10))^2)</f>
        <v>838.41435193883888</v>
      </c>
      <c r="X9" s="2">
        <f>W9</f>
        <v>838.41435193883888</v>
      </c>
      <c r="Y9" s="2">
        <f>$R9/((LOG($S9+$T9*(X9^(-0.5)))/LOG(10))^2)</f>
        <v>1321.7447750987731</v>
      </c>
      <c r="Z9" s="2">
        <f>Y9</f>
        <v>1321.7447750987731</v>
      </c>
      <c r="AA9" s="2">
        <f>$R9/((LOG($S9+$T9*(Z9^(-0.5)))/LOG(10))^2)</f>
        <v>1243.2704620357761</v>
      </c>
      <c r="AB9" s="2">
        <f t="shared" ref="AB9:AB22" si="6">AA9</f>
        <v>1243.2704620357761</v>
      </c>
      <c r="AC9" s="2">
        <f t="shared" ref="AC9:AC22" si="7">$R9/((LOG($S9+$T9*(AB9^(-0.5)))/LOG(10))^2)</f>
        <v>1253.280697555022</v>
      </c>
      <c r="AD9" s="2">
        <f t="shared" ref="AD9:AD22" si="8">AC9</f>
        <v>1253.280697555022</v>
      </c>
      <c r="AE9" s="2">
        <f t="shared" ref="AE9:AE22" si="9">$R9/((LOG($S9+$T9*(AD9^(-0.5)))/LOG(10))^2)</f>
        <v>1251.9599159920676</v>
      </c>
      <c r="AF9" s="2">
        <f t="shared" ref="AF9:AF22" si="10">AE9</f>
        <v>1251.9599159920676</v>
      </c>
      <c r="AG9" s="2">
        <f t="shared" ref="AG9:AG22" si="11">$R9/((LOG($S9+$T9*(AF9^(-0.5)))/LOG(10))^2)</f>
        <v>1252.13341858014</v>
      </c>
      <c r="AH9" s="2">
        <f t="shared" ref="AH9:AH22" si="12">AG9</f>
        <v>1252.13341858014</v>
      </c>
      <c r="AI9" s="2">
        <f t="shared" ref="AI9:AI22" si="13">$R9/((LOG($S9+$T9*(AH9^(-0.5)))/LOG(10))^2)</f>
        <v>1252.1106134550278</v>
      </c>
      <c r="AJ9" s="2">
        <f t="shared" ref="AJ9:AJ22" si="14">AI9</f>
        <v>1252.1106134550278</v>
      </c>
      <c r="AK9" s="2">
        <f t="shared" ref="AK9:AK22" si="15">$R9/((LOG($S9+$T9*(AJ9^(-0.5)))/LOG(10))^2)</f>
        <v>1252.1136107252939</v>
      </c>
      <c r="AL9" s="2">
        <f t="shared" ref="AL9:AL22" si="16">AK9</f>
        <v>1252.1136107252939</v>
      </c>
      <c r="AM9" s="2">
        <f t="shared" ref="AM9:AM22" si="17">$R9/((LOG($S9+$T9*(AL9^(-0.5)))/LOG(10))^2)</f>
        <v>1252.1132167910853</v>
      </c>
      <c r="AN9" s="2">
        <f t="shared" ref="AN9:AN22" si="18">AM9</f>
        <v>1252.1132167910853</v>
      </c>
      <c r="AO9" s="2">
        <f t="shared" ref="AO9:AO22" si="19">$R9/((LOG($S9+$T9*(AN9^(-0.5)))/LOG(10))^2)</f>
        <v>1252.1132685661814</v>
      </c>
      <c r="AP9" s="2">
        <f t="shared" ref="AP9:AP22" si="20">AO9</f>
        <v>1252.1132685661814</v>
      </c>
      <c r="AQ9" s="2">
        <f t="shared" ref="AQ9:AQ22" si="21">$R9/((LOG($S9+$T9*(AP9^(-0.5)))/LOG(10))^2)</f>
        <v>1252.1132617613371</v>
      </c>
      <c r="AR9" s="2">
        <f t="shared" ref="AR9:AR22" si="22">AQ9</f>
        <v>1252.1132617613371</v>
      </c>
      <c r="AS9" s="2">
        <f t="shared" ref="AS9:AS22" si="23">$R9/((LOG($S9+$T9*(AR9^(-0.5)))/LOG(10))^2)</f>
        <v>1252.1132626557032</v>
      </c>
      <c r="AT9" s="2">
        <f t="shared" ref="AT9:AT22" si="24">AS9</f>
        <v>1252.1132626557032</v>
      </c>
      <c r="AU9" s="2">
        <f t="shared" ref="AU9:AU22" si="25">$R9/((LOG($S9+$T9*(AT9^(-0.5)))/LOG(10))^2)</f>
        <v>1252.1132625381563</v>
      </c>
      <c r="AV9" s="2">
        <f t="shared" ref="AV9:AV22" si="26">AU9</f>
        <v>1252.1132625381563</v>
      </c>
      <c r="AW9" s="2">
        <f t="shared" ref="AW9:AW22" si="27">$R9/((LOG($S9+$T9*(AV9^(-0.5)))/LOG(10))^2)</f>
        <v>1252.1132625536054</v>
      </c>
      <c r="AX9" s="2">
        <f t="shared" ref="AX9:AX22" si="28">AW9</f>
        <v>1252.1132625536054</v>
      </c>
      <c r="AY9" s="2">
        <f t="shared" ref="AY9:AY22" si="29">$R9/((LOG($S9+$T9*(AX9^(-0.5)))/LOG(10))^2)</f>
        <v>1252.1132625515745</v>
      </c>
      <c r="AZ9" s="2">
        <f t="shared" ref="AZ9:AZ22" si="30">AY9</f>
        <v>1252.1132625515745</v>
      </c>
      <c r="BA9" s="2">
        <f t="shared" ref="BA9:BA22" si="31">$R9/((LOG($S9+$T9*(AZ9^(-0.5)))/LOG(10))^2)</f>
        <v>1252.1132625518421</v>
      </c>
      <c r="BB9" s="2">
        <f t="shared" ref="BB9:BB22" si="32">BA9</f>
        <v>1252.1132625518421</v>
      </c>
    </row>
    <row r="10" spans="1:54" ht="15.9" customHeight="1">
      <c r="A10" s="100" t="s">
        <v>17</v>
      </c>
      <c r="B10" s="101">
        <v>4.8</v>
      </c>
      <c r="C10" s="102">
        <v>1</v>
      </c>
      <c r="D10" s="67">
        <f t="shared" si="0"/>
        <v>0.25</v>
      </c>
      <c r="E10" s="104" t="s">
        <v>96</v>
      </c>
      <c r="F10" s="70">
        <f>VLOOKUP(E10,Podaci!$A$49:$C$59,2)</f>
        <v>14.4</v>
      </c>
      <c r="G10" s="71">
        <f t="shared" si="1"/>
        <v>1.535059250500534</v>
      </c>
      <c r="H10" s="67">
        <f t="shared" ref="H10:H22" si="33">P10</f>
        <v>1.1342258062251971</v>
      </c>
      <c r="I10" s="67">
        <f t="shared" si="2"/>
        <v>5.4442838698809455</v>
      </c>
      <c r="J10" s="8"/>
      <c r="K10" s="6"/>
      <c r="L10" s="6"/>
      <c r="M10" s="7"/>
      <c r="N10" s="105">
        <v>10</v>
      </c>
      <c r="O10" s="19">
        <f t="shared" ref="O10:O22" si="34">BA10*$W$2/100000</f>
        <v>0.23629704296358275</v>
      </c>
      <c r="P10" s="19">
        <f t="shared" ref="P10:P22" si="35">O10*B10</f>
        <v>1.1342258062251971</v>
      </c>
      <c r="Q10" s="6"/>
      <c r="R10" s="17">
        <f t="shared" si="3"/>
        <v>20448.837735542082</v>
      </c>
      <c r="S10" s="18">
        <f t="shared" si="4"/>
        <v>1.8768768768768769E-4</v>
      </c>
      <c r="T10" s="14">
        <f t="shared" si="5"/>
        <v>4.2477420945796381E-2</v>
      </c>
      <c r="U10" s="2">
        <v>100000</v>
      </c>
      <c r="V10" s="2">
        <v>0</v>
      </c>
      <c r="W10" s="2">
        <f t="shared" ref="W10:W22" si="36">$R10/((LOG($S10+$T10*(U10^(-0.5)))/LOG(10))^2)</f>
        <v>1676.8287038776775</v>
      </c>
      <c r="X10" s="2">
        <f t="shared" ref="X10:X22" si="37">W10</f>
        <v>1676.8287038776775</v>
      </c>
      <c r="Y10" s="2">
        <f t="shared" ref="Y10:Y22" si="38">$R10/((LOG($S10+$T10*(X10^(-0.5)))/LOG(10))^2)</f>
        <v>2411.7237283205059</v>
      </c>
      <c r="Z10" s="2">
        <f t="shared" ref="Z10:Z22" si="39">Y10</f>
        <v>2411.7237283205059</v>
      </c>
      <c r="AA10" s="2">
        <f t="shared" ref="AA10:AA22" si="40">$R10/((LOG($S10+$T10*(Z10^(-0.5)))/LOG(10))^2)</f>
        <v>2306.2235446675718</v>
      </c>
      <c r="AB10" s="2">
        <f t="shared" si="6"/>
        <v>2306.2235446675718</v>
      </c>
      <c r="AC10" s="2">
        <f t="shared" si="7"/>
        <v>2318.6609710000398</v>
      </c>
      <c r="AD10" s="2">
        <f t="shared" si="8"/>
        <v>2318.6609710000398</v>
      </c>
      <c r="AE10" s="2">
        <f t="shared" si="9"/>
        <v>2317.1575462543965</v>
      </c>
      <c r="AF10" s="2">
        <f t="shared" si="10"/>
        <v>2317.1575462543965</v>
      </c>
      <c r="AG10" s="2">
        <f t="shared" si="11"/>
        <v>2317.3387346900404</v>
      </c>
      <c r="AH10" s="2">
        <f t="shared" si="12"/>
        <v>2317.3387346900404</v>
      </c>
      <c r="AI10" s="2">
        <f t="shared" si="13"/>
        <v>2317.3168904776353</v>
      </c>
      <c r="AJ10" s="2">
        <f t="shared" si="14"/>
        <v>2317.3168904776353</v>
      </c>
      <c r="AK10" s="2">
        <f t="shared" si="15"/>
        <v>2317.319523917251</v>
      </c>
      <c r="AL10" s="2">
        <f t="shared" si="16"/>
        <v>2317.319523917251</v>
      </c>
      <c r="AM10" s="2">
        <f t="shared" si="17"/>
        <v>2317.3192064399932</v>
      </c>
      <c r="AN10" s="2">
        <f t="shared" si="18"/>
        <v>2317.3192064399932</v>
      </c>
      <c r="AO10" s="2">
        <f t="shared" si="19"/>
        <v>2317.3192447137944</v>
      </c>
      <c r="AP10" s="2">
        <f t="shared" si="20"/>
        <v>2317.3192447137944</v>
      </c>
      <c r="AQ10" s="2">
        <f t="shared" si="21"/>
        <v>2317.3192400996554</v>
      </c>
      <c r="AR10" s="2">
        <f t="shared" si="22"/>
        <v>2317.3192400996554</v>
      </c>
      <c r="AS10" s="2">
        <f t="shared" si="23"/>
        <v>2317.3192406559178</v>
      </c>
      <c r="AT10" s="2">
        <f t="shared" si="24"/>
        <v>2317.3192406559178</v>
      </c>
      <c r="AU10" s="2">
        <f t="shared" si="25"/>
        <v>2317.3192405888576</v>
      </c>
      <c r="AV10" s="2">
        <f t="shared" si="26"/>
        <v>2317.3192405888576</v>
      </c>
      <c r="AW10" s="2">
        <f t="shared" si="27"/>
        <v>2317.3192405969417</v>
      </c>
      <c r="AX10" s="2">
        <f t="shared" si="28"/>
        <v>2317.3192405969417</v>
      </c>
      <c r="AY10" s="2">
        <f t="shared" si="29"/>
        <v>2317.3192405959671</v>
      </c>
      <c r="AZ10" s="2">
        <f t="shared" si="30"/>
        <v>2317.3192405959671</v>
      </c>
      <c r="BA10" s="2">
        <f t="shared" si="31"/>
        <v>2317.3192405960849</v>
      </c>
      <c r="BB10" s="2">
        <f t="shared" si="32"/>
        <v>2317.3192405960849</v>
      </c>
    </row>
    <row r="11" spans="1:54" ht="15.9" customHeight="1">
      <c r="A11" s="100" t="s">
        <v>18</v>
      </c>
      <c r="B11" s="101">
        <v>1.7</v>
      </c>
      <c r="C11" s="102">
        <v>1.25</v>
      </c>
      <c r="D11" s="67">
        <f t="shared" si="0"/>
        <v>0.27950849718747373</v>
      </c>
      <c r="E11" s="104" t="s">
        <v>96</v>
      </c>
      <c r="F11" s="70">
        <f>VLOOKUP(E11,Podaci!$A$49:$C$59,2)</f>
        <v>14.4</v>
      </c>
      <c r="G11" s="71">
        <f t="shared" si="1"/>
        <v>1.716248416804536</v>
      </c>
      <c r="H11" s="67">
        <f t="shared" si="33"/>
        <v>0.49037568953518701</v>
      </c>
      <c r="I11" s="67">
        <f t="shared" si="2"/>
        <v>0.83363867220981791</v>
      </c>
      <c r="J11" s="8"/>
      <c r="K11" s="6"/>
      <c r="L11" s="6"/>
      <c r="M11" s="7"/>
      <c r="N11" s="105">
        <v>10</v>
      </c>
      <c r="O11" s="19">
        <f t="shared" si="34"/>
        <v>0.28845628796187472</v>
      </c>
      <c r="P11" s="19">
        <f t="shared" si="35"/>
        <v>0.49037568953518701</v>
      </c>
      <c r="Q11" s="6"/>
      <c r="R11" s="17">
        <f t="shared" si="3"/>
        <v>25561.047169427602</v>
      </c>
      <c r="S11" s="18">
        <f t="shared" si="4"/>
        <v>1.8768768768768769E-4</v>
      </c>
      <c r="T11" s="14">
        <f t="shared" si="5"/>
        <v>4.2477420945796381E-2</v>
      </c>
      <c r="U11" s="2">
        <v>100000</v>
      </c>
      <c r="V11" s="2">
        <v>0</v>
      </c>
      <c r="W11" s="2">
        <f t="shared" si="36"/>
        <v>2096.035879847097</v>
      </c>
      <c r="X11" s="2">
        <f t="shared" si="37"/>
        <v>2096.035879847097</v>
      </c>
      <c r="Y11" s="2">
        <f t="shared" si="38"/>
        <v>2932.1727191696737</v>
      </c>
      <c r="Z11" s="2">
        <f t="shared" si="39"/>
        <v>2932.1727191696737</v>
      </c>
      <c r="AA11" s="2">
        <f t="shared" si="40"/>
        <v>2817.0189346168918</v>
      </c>
      <c r="AB11" s="2">
        <f t="shared" si="6"/>
        <v>2817.0189346168918</v>
      </c>
      <c r="AC11" s="2">
        <f t="shared" si="7"/>
        <v>2830.2207930361305</v>
      </c>
      <c r="AD11" s="2">
        <f t="shared" si="8"/>
        <v>2830.2207930361305</v>
      </c>
      <c r="AE11" s="2">
        <f t="shared" si="9"/>
        <v>2828.6727477102081</v>
      </c>
      <c r="AF11" s="2">
        <f t="shared" si="10"/>
        <v>2828.6727477102081</v>
      </c>
      <c r="AG11" s="2">
        <f t="shared" si="11"/>
        <v>2828.8537956447158</v>
      </c>
      <c r="AH11" s="2">
        <f t="shared" si="12"/>
        <v>2828.8537956447158</v>
      </c>
      <c r="AI11" s="2">
        <f t="shared" si="13"/>
        <v>2828.8326151168535</v>
      </c>
      <c r="AJ11" s="2">
        <f t="shared" si="14"/>
        <v>2828.8326151168535</v>
      </c>
      <c r="AK11" s="2">
        <f t="shared" si="15"/>
        <v>2828.8350929062558</v>
      </c>
      <c r="AL11" s="2">
        <f t="shared" si="16"/>
        <v>2828.8350929062558</v>
      </c>
      <c r="AM11" s="2">
        <f t="shared" si="17"/>
        <v>2828.8348030425582</v>
      </c>
      <c r="AN11" s="2">
        <f t="shared" si="18"/>
        <v>2828.8348030425582</v>
      </c>
      <c r="AO11" s="2">
        <f t="shared" si="19"/>
        <v>2828.8348369521891</v>
      </c>
      <c r="AP11" s="2">
        <f t="shared" si="20"/>
        <v>2828.8348369521891</v>
      </c>
      <c r="AQ11" s="2">
        <f t="shared" si="21"/>
        <v>2828.8348329852793</v>
      </c>
      <c r="AR11" s="2">
        <f t="shared" si="22"/>
        <v>2828.8348329852793</v>
      </c>
      <c r="AS11" s="2">
        <f t="shared" si="23"/>
        <v>2828.8348334493467</v>
      </c>
      <c r="AT11" s="2">
        <f t="shared" si="24"/>
        <v>2828.8348334493467</v>
      </c>
      <c r="AU11" s="2">
        <f t="shared" si="25"/>
        <v>2828.834833395058</v>
      </c>
      <c r="AV11" s="2">
        <f t="shared" si="26"/>
        <v>2828.834833395058</v>
      </c>
      <c r="AW11" s="2">
        <f t="shared" si="27"/>
        <v>2828.834833401409</v>
      </c>
      <c r="AX11" s="2">
        <f t="shared" si="28"/>
        <v>2828.834833401409</v>
      </c>
      <c r="AY11" s="2">
        <f t="shared" si="29"/>
        <v>2828.834833400666</v>
      </c>
      <c r="AZ11" s="2">
        <f t="shared" si="30"/>
        <v>2828.834833400666</v>
      </c>
      <c r="BA11" s="2">
        <f t="shared" si="31"/>
        <v>2828.8348334007528</v>
      </c>
      <c r="BB11" s="2">
        <f t="shared" si="32"/>
        <v>2828.8348334007528</v>
      </c>
    </row>
    <row r="12" spans="1:54" ht="15.9" customHeight="1">
      <c r="A12" s="100" t="s">
        <v>19</v>
      </c>
      <c r="B12" s="101">
        <v>1.2</v>
      </c>
      <c r="C12" s="102">
        <v>1.5</v>
      </c>
      <c r="D12" s="67">
        <f t="shared" si="0"/>
        <v>0.30618621784789724</v>
      </c>
      <c r="E12" s="104" t="s">
        <v>96</v>
      </c>
      <c r="F12" s="70">
        <f>VLOOKUP(E12,Podaci!$A$49:$C$59,2)</f>
        <v>14.4</v>
      </c>
      <c r="G12" s="71">
        <f t="shared" si="1"/>
        <v>1.8800559443327454</v>
      </c>
      <c r="H12" s="67">
        <f t="shared" si="33"/>
        <v>0.40760844984982958</v>
      </c>
      <c r="I12" s="67">
        <f t="shared" si="2"/>
        <v>0.48913013981979547</v>
      </c>
      <c r="J12" s="8"/>
      <c r="K12" s="6"/>
      <c r="L12" s="6"/>
      <c r="M12" s="7"/>
      <c r="N12" s="105">
        <v>10</v>
      </c>
      <c r="O12" s="19">
        <f t="shared" si="34"/>
        <v>0.33967370820819132</v>
      </c>
      <c r="P12" s="19">
        <f t="shared" si="35"/>
        <v>0.40760844984982958</v>
      </c>
      <c r="Q12" s="6"/>
      <c r="R12" s="17">
        <f t="shared" si="3"/>
        <v>30673.256603313119</v>
      </c>
      <c r="S12" s="18">
        <f t="shared" si="4"/>
        <v>1.8768768768768769E-4</v>
      </c>
      <c r="T12" s="14">
        <f t="shared" si="5"/>
        <v>4.2477420945796381E-2</v>
      </c>
      <c r="U12" s="2">
        <v>100000</v>
      </c>
      <c r="V12" s="2">
        <v>0</v>
      </c>
      <c r="W12" s="2">
        <f t="shared" si="36"/>
        <v>2515.2430558165161</v>
      </c>
      <c r="X12" s="2">
        <f t="shared" si="37"/>
        <v>2515.2430558165161</v>
      </c>
      <c r="Y12" s="2">
        <f t="shared" si="38"/>
        <v>3442.0097029569511</v>
      </c>
      <c r="Z12" s="2">
        <f t="shared" si="39"/>
        <v>3442.0097029569511</v>
      </c>
      <c r="AA12" s="2">
        <f t="shared" si="40"/>
        <v>3318.7291962730042</v>
      </c>
      <c r="AB12" s="2">
        <f t="shared" si="6"/>
        <v>3318.7291962730042</v>
      </c>
      <c r="AC12" s="2">
        <f t="shared" si="7"/>
        <v>3332.5298355222112</v>
      </c>
      <c r="AD12" s="2">
        <f t="shared" si="8"/>
        <v>3332.5298355222112</v>
      </c>
      <c r="AE12" s="2">
        <f t="shared" si="9"/>
        <v>3330.952733760208</v>
      </c>
      <c r="AF12" s="2">
        <f t="shared" si="10"/>
        <v>3330.952733760208</v>
      </c>
      <c r="AG12" s="2">
        <f t="shared" si="11"/>
        <v>3331.1325399056454</v>
      </c>
      <c r="AH12" s="2">
        <f t="shared" si="12"/>
        <v>3331.1325399056454</v>
      </c>
      <c r="AI12" s="2">
        <f t="shared" si="13"/>
        <v>3331.1120346472876</v>
      </c>
      <c r="AJ12" s="2">
        <f t="shared" si="14"/>
        <v>3331.1120346472876</v>
      </c>
      <c r="AK12" s="2">
        <f t="shared" si="15"/>
        <v>3331.1143730146678</v>
      </c>
      <c r="AL12" s="2">
        <f t="shared" si="16"/>
        <v>3331.1143730146678</v>
      </c>
      <c r="AM12" s="2">
        <f t="shared" si="17"/>
        <v>3331.1141063522887</v>
      </c>
      <c r="AN12" s="2">
        <f t="shared" si="18"/>
        <v>3331.1141063522887</v>
      </c>
      <c r="AO12" s="2">
        <f t="shared" si="19"/>
        <v>3331.1141367618802</v>
      </c>
      <c r="AP12" s="2">
        <f t="shared" si="20"/>
        <v>3331.1141367618802</v>
      </c>
      <c r="AQ12" s="2">
        <f t="shared" si="21"/>
        <v>3331.1141332940369</v>
      </c>
      <c r="AR12" s="2">
        <f t="shared" si="22"/>
        <v>3331.1141332940369</v>
      </c>
      <c r="AS12" s="2">
        <f t="shared" si="23"/>
        <v>3331.114133689503</v>
      </c>
      <c r="AT12" s="2">
        <f t="shared" si="24"/>
        <v>3331.114133689503</v>
      </c>
      <c r="AU12" s="2">
        <f t="shared" si="25"/>
        <v>3331.1141336444034</v>
      </c>
      <c r="AV12" s="2">
        <f t="shared" si="26"/>
        <v>3331.1141336444034</v>
      </c>
      <c r="AW12" s="2">
        <f t="shared" si="27"/>
        <v>3331.1141336495471</v>
      </c>
      <c r="AX12" s="2">
        <f t="shared" si="28"/>
        <v>3331.1141336495471</v>
      </c>
      <c r="AY12" s="2">
        <f t="shared" si="29"/>
        <v>3331.1141336489604</v>
      </c>
      <c r="AZ12" s="2">
        <f t="shared" si="30"/>
        <v>3331.1141336489604</v>
      </c>
      <c r="BA12" s="2">
        <f t="shared" si="31"/>
        <v>3331.1141336490273</v>
      </c>
      <c r="BB12" s="2">
        <f t="shared" si="32"/>
        <v>3331.1141336490273</v>
      </c>
    </row>
    <row r="13" spans="1:54" ht="15.9" customHeight="1">
      <c r="A13" s="100" t="s">
        <v>22</v>
      </c>
      <c r="B13" s="101">
        <v>3.4</v>
      </c>
      <c r="C13" s="102">
        <v>2.25</v>
      </c>
      <c r="D13" s="67">
        <f t="shared" si="0"/>
        <v>0.375</v>
      </c>
      <c r="E13" s="104" t="s">
        <v>99</v>
      </c>
      <c r="F13" s="70">
        <f>VLOOKUP(E13,Podaci!$A$49:$C$59,2)</f>
        <v>29</v>
      </c>
      <c r="G13" s="71">
        <f t="shared" si="1"/>
        <v>0.5677346364752508</v>
      </c>
      <c r="H13" s="67">
        <f t="shared" si="33"/>
        <v>5.7147037158871511E-2</v>
      </c>
      <c r="I13" s="67">
        <f t="shared" si="2"/>
        <v>0.19429992634016313</v>
      </c>
      <c r="J13" s="8"/>
      <c r="K13" s="6"/>
      <c r="L13" s="6"/>
      <c r="M13" s="7"/>
      <c r="N13" s="105">
        <v>10</v>
      </c>
      <c r="O13" s="19">
        <f t="shared" si="34"/>
        <v>1.6807952105550444E-2</v>
      </c>
      <c r="P13" s="19">
        <f t="shared" si="35"/>
        <v>5.7147037158871511E-2</v>
      </c>
      <c r="Q13" s="6"/>
      <c r="R13" s="17">
        <f t="shared" si="3"/>
        <v>1388.908442703686</v>
      </c>
      <c r="S13" s="18">
        <f t="shared" si="4"/>
        <v>9.3196644920782841E-5</v>
      </c>
      <c r="T13" s="14">
        <f t="shared" si="5"/>
        <v>1.4862945372902487E-2</v>
      </c>
      <c r="U13" s="2">
        <v>100000</v>
      </c>
      <c r="V13" s="2">
        <v>0</v>
      </c>
      <c r="W13" s="2">
        <f t="shared" si="36"/>
        <v>93.544225570813069</v>
      </c>
      <c r="X13" s="2">
        <f t="shared" si="37"/>
        <v>93.544225570813069</v>
      </c>
      <c r="Y13" s="2">
        <f t="shared" si="38"/>
        <v>178.70639421796037</v>
      </c>
      <c r="Z13" s="2">
        <f t="shared" si="39"/>
        <v>178.70639421796037</v>
      </c>
      <c r="AA13" s="2">
        <f t="shared" si="40"/>
        <v>163.00594940825206</v>
      </c>
      <c r="AB13" s="2">
        <f t="shared" si="6"/>
        <v>163.00594940825206</v>
      </c>
      <c r="AC13" s="2">
        <f t="shared" si="7"/>
        <v>165.08697348557757</v>
      </c>
      <c r="AD13" s="2">
        <f t="shared" si="8"/>
        <v>165.08697348557757</v>
      </c>
      <c r="AE13" s="2">
        <f t="shared" si="9"/>
        <v>164.79709794021079</v>
      </c>
      <c r="AF13" s="2">
        <f t="shared" si="10"/>
        <v>164.79709794021079</v>
      </c>
      <c r="AG13" s="2">
        <f t="shared" si="11"/>
        <v>164.83720255640776</v>
      </c>
      <c r="AH13" s="2">
        <f t="shared" si="12"/>
        <v>164.83720255640776</v>
      </c>
      <c r="AI13" s="2">
        <f t="shared" si="13"/>
        <v>164.8316488038972</v>
      </c>
      <c r="AJ13" s="2">
        <f t="shared" si="14"/>
        <v>164.8316488038972</v>
      </c>
      <c r="AK13" s="2">
        <f t="shared" si="15"/>
        <v>164.83241779622932</v>
      </c>
      <c r="AL13" s="2">
        <f t="shared" si="16"/>
        <v>164.83241779622932</v>
      </c>
      <c r="AM13" s="2">
        <f t="shared" si="17"/>
        <v>164.83231131689112</v>
      </c>
      <c r="AN13" s="2">
        <f t="shared" si="18"/>
        <v>164.83231131689112</v>
      </c>
      <c r="AO13" s="2">
        <f t="shared" si="19"/>
        <v>164.83232606062865</v>
      </c>
      <c r="AP13" s="2">
        <f t="shared" si="20"/>
        <v>164.83232606062865</v>
      </c>
      <c r="AQ13" s="2">
        <f t="shared" si="21"/>
        <v>164.83232401912579</v>
      </c>
      <c r="AR13" s="2">
        <f t="shared" si="22"/>
        <v>164.83232401912579</v>
      </c>
      <c r="AS13" s="2">
        <f t="shared" si="23"/>
        <v>164.83232430180402</v>
      </c>
      <c r="AT13" s="2">
        <f t="shared" si="24"/>
        <v>164.83232430180402</v>
      </c>
      <c r="AU13" s="2">
        <f t="shared" si="25"/>
        <v>164.83232426266275</v>
      </c>
      <c r="AV13" s="2">
        <f t="shared" si="26"/>
        <v>164.83232426266275</v>
      </c>
      <c r="AW13" s="2">
        <f t="shared" si="27"/>
        <v>164.83232426808252</v>
      </c>
      <c r="AX13" s="2">
        <f t="shared" si="28"/>
        <v>164.83232426808252</v>
      </c>
      <c r="AY13" s="2">
        <f t="shared" si="29"/>
        <v>164.83232426733204</v>
      </c>
      <c r="AZ13" s="2">
        <f t="shared" si="30"/>
        <v>164.83232426733204</v>
      </c>
      <c r="BA13" s="2">
        <f t="shared" si="31"/>
        <v>164.83232426743598</v>
      </c>
      <c r="BB13" s="2">
        <f t="shared" si="32"/>
        <v>164.83232426743598</v>
      </c>
    </row>
    <row r="14" spans="1:54" ht="15.9" customHeight="1">
      <c r="A14" s="100" t="s">
        <v>23</v>
      </c>
      <c r="B14" s="101">
        <v>3.4</v>
      </c>
      <c r="C14" s="102">
        <v>5</v>
      </c>
      <c r="D14" s="67">
        <f t="shared" si="0"/>
        <v>0.55901699437494745</v>
      </c>
      <c r="E14" s="104" t="s">
        <v>96</v>
      </c>
      <c r="F14" s="70">
        <f>VLOOKUP(E14,Podaci!$A$49:$C$59,2)</f>
        <v>14.4</v>
      </c>
      <c r="G14" s="71">
        <f t="shared" si="1"/>
        <v>3.432496833609072</v>
      </c>
      <c r="H14" s="67">
        <f t="shared" si="33"/>
        <v>3.4367415238968757</v>
      </c>
      <c r="I14" s="67">
        <f t="shared" si="2"/>
        <v>11.684921181249377</v>
      </c>
      <c r="J14" s="8"/>
      <c r="K14" s="6"/>
      <c r="L14" s="6"/>
      <c r="M14" s="7"/>
      <c r="N14" s="105">
        <v>10</v>
      </c>
      <c r="O14" s="19">
        <f t="shared" si="34"/>
        <v>1.0108063305579047</v>
      </c>
      <c r="P14" s="19">
        <f t="shared" si="35"/>
        <v>3.4367415238968757</v>
      </c>
      <c r="Q14" s="6"/>
      <c r="R14" s="17">
        <f t="shared" si="3"/>
        <v>102244.18867771041</v>
      </c>
      <c r="S14" s="18">
        <f t="shared" si="4"/>
        <v>1.8768768768768769E-4</v>
      </c>
      <c r="T14" s="14">
        <f t="shared" si="5"/>
        <v>4.2477420945796381E-2</v>
      </c>
      <c r="U14" s="2">
        <v>100000</v>
      </c>
      <c r="V14" s="2">
        <v>0</v>
      </c>
      <c r="W14" s="2">
        <f t="shared" si="36"/>
        <v>8384.1435193883881</v>
      </c>
      <c r="X14" s="2">
        <f t="shared" si="37"/>
        <v>8384.1435193883881</v>
      </c>
      <c r="Y14" s="2">
        <f t="shared" si="38"/>
        <v>10072.575949268801</v>
      </c>
      <c r="Z14" s="2">
        <f t="shared" si="39"/>
        <v>10072.575949268801</v>
      </c>
      <c r="AA14" s="2">
        <f t="shared" si="40"/>
        <v>9897.9293807066333</v>
      </c>
      <c r="AB14" s="2">
        <f t="shared" si="6"/>
        <v>9897.9293807066333</v>
      </c>
      <c r="AC14" s="2">
        <f t="shared" si="7"/>
        <v>9914.1776651909986</v>
      </c>
      <c r="AD14" s="2">
        <f t="shared" si="8"/>
        <v>9914.1776651909986</v>
      </c>
      <c r="AE14" s="2">
        <f t="shared" si="9"/>
        <v>9912.6504051953598</v>
      </c>
      <c r="AF14" s="2">
        <f t="shared" si="10"/>
        <v>9912.6504051953598</v>
      </c>
      <c r="AG14" s="2">
        <f t="shared" si="11"/>
        <v>9912.7938223185956</v>
      </c>
      <c r="AH14" s="2">
        <f t="shared" si="12"/>
        <v>9912.7938223185956</v>
      </c>
      <c r="AI14" s="2">
        <f t="shared" si="13"/>
        <v>9912.7803535388684</v>
      </c>
      <c r="AJ14" s="2">
        <f t="shared" si="14"/>
        <v>9912.7803535388684</v>
      </c>
      <c r="AK14" s="2">
        <f t="shared" si="15"/>
        <v>9912.7816184261083</v>
      </c>
      <c r="AL14" s="2">
        <f t="shared" si="16"/>
        <v>9912.7816184261083</v>
      </c>
      <c r="AM14" s="2">
        <f t="shared" si="17"/>
        <v>9912.7814996372454</v>
      </c>
      <c r="AN14" s="2">
        <f t="shared" si="18"/>
        <v>9912.7814996372454</v>
      </c>
      <c r="AO14" s="2">
        <f t="shared" si="19"/>
        <v>9912.7815107930182</v>
      </c>
      <c r="AP14" s="2">
        <f t="shared" si="20"/>
        <v>9912.7815107930182</v>
      </c>
      <c r="AQ14" s="2">
        <f t="shared" si="21"/>
        <v>9912.7815097453495</v>
      </c>
      <c r="AR14" s="2">
        <f t="shared" si="22"/>
        <v>9912.7815097453495</v>
      </c>
      <c r="AS14" s="2">
        <f t="shared" si="23"/>
        <v>9912.7815098437386</v>
      </c>
      <c r="AT14" s="2">
        <f t="shared" si="24"/>
        <v>9912.7815098437386</v>
      </c>
      <c r="AU14" s="2">
        <f t="shared" si="25"/>
        <v>9912.7815098345018</v>
      </c>
      <c r="AV14" s="2">
        <f t="shared" si="26"/>
        <v>9912.7815098345018</v>
      </c>
      <c r="AW14" s="2">
        <f t="shared" si="27"/>
        <v>9912.7815098353676</v>
      </c>
      <c r="AX14" s="2">
        <f t="shared" si="28"/>
        <v>9912.7815098353676</v>
      </c>
      <c r="AY14" s="2">
        <f t="shared" si="29"/>
        <v>9912.7815098352858</v>
      </c>
      <c r="AZ14" s="2">
        <f t="shared" si="30"/>
        <v>9912.7815098352858</v>
      </c>
      <c r="BA14" s="2">
        <f t="shared" si="31"/>
        <v>9912.781509835293</v>
      </c>
      <c r="BB14" s="2">
        <f t="shared" si="32"/>
        <v>9912.781509835293</v>
      </c>
    </row>
    <row r="15" spans="1:54" ht="15.9" customHeight="1">
      <c r="A15" s="100" t="s">
        <v>20</v>
      </c>
      <c r="B15" s="101">
        <v>3.4</v>
      </c>
      <c r="C15" s="102">
        <v>7.25</v>
      </c>
      <c r="D15" s="67">
        <f t="shared" si="0"/>
        <v>0.67314560089181297</v>
      </c>
      <c r="E15" s="104" t="s">
        <v>96</v>
      </c>
      <c r="F15" s="70">
        <f>VLOOKUP(E15,Podaci!$A$49:$C$59,2)</f>
        <v>14.4</v>
      </c>
      <c r="G15" s="71">
        <f t="shared" si="1"/>
        <v>4.1332735263308722</v>
      </c>
      <c r="H15" s="67">
        <f t="shared" si="33"/>
        <v>4.83163608318194</v>
      </c>
      <c r="I15" s="67">
        <f t="shared" si="2"/>
        <v>16.427562682818596</v>
      </c>
      <c r="J15" s="8"/>
      <c r="K15" s="6"/>
      <c r="L15" s="6"/>
      <c r="M15" s="7"/>
      <c r="N15" s="105">
        <v>10</v>
      </c>
      <c r="O15" s="19">
        <f t="shared" si="34"/>
        <v>1.4210694362299823</v>
      </c>
      <c r="P15" s="19">
        <f t="shared" si="35"/>
        <v>4.83163608318194</v>
      </c>
      <c r="Q15" s="6"/>
      <c r="R15" s="17">
        <f t="shared" si="3"/>
        <v>148254.07358268008</v>
      </c>
      <c r="S15" s="18">
        <f t="shared" si="4"/>
        <v>1.8768768768768769E-4</v>
      </c>
      <c r="T15" s="14">
        <f t="shared" si="5"/>
        <v>4.2477420945796381E-2</v>
      </c>
      <c r="U15" s="2">
        <v>100000</v>
      </c>
      <c r="V15" s="2">
        <v>0</v>
      </c>
      <c r="W15" s="2">
        <f t="shared" si="36"/>
        <v>12157.008103113161</v>
      </c>
      <c r="X15" s="2">
        <f t="shared" si="37"/>
        <v>12157.008103113161</v>
      </c>
      <c r="Y15" s="2">
        <f t="shared" si="38"/>
        <v>14106.191397955074</v>
      </c>
      <c r="Z15" s="2">
        <f t="shared" si="39"/>
        <v>14106.191397955074</v>
      </c>
      <c r="AA15" s="2">
        <f t="shared" si="40"/>
        <v>13921.389528424259</v>
      </c>
      <c r="AB15" s="2">
        <f t="shared" si="6"/>
        <v>13921.389528424259</v>
      </c>
      <c r="AC15" s="2">
        <f t="shared" si="7"/>
        <v>13937.444906163251</v>
      </c>
      <c r="AD15" s="2">
        <f t="shared" si="8"/>
        <v>13937.444906163251</v>
      </c>
      <c r="AE15" s="2">
        <f t="shared" si="9"/>
        <v>13936.039046205915</v>
      </c>
      <c r="AF15" s="2">
        <f t="shared" si="10"/>
        <v>13936.039046205915</v>
      </c>
      <c r="AG15" s="2">
        <f t="shared" si="11"/>
        <v>13936.162063483089</v>
      </c>
      <c r="AH15" s="2">
        <f t="shared" si="12"/>
        <v>13936.162063483089</v>
      </c>
      <c r="AI15" s="2">
        <f t="shared" si="13"/>
        <v>13936.151298429484</v>
      </c>
      <c r="AJ15" s="2">
        <f t="shared" si="14"/>
        <v>13936.151298429484</v>
      </c>
      <c r="AK15" s="2">
        <f t="shared" si="15"/>
        <v>13936.152240457903</v>
      </c>
      <c r="AL15" s="2">
        <f t="shared" si="16"/>
        <v>13936.152240457903</v>
      </c>
      <c r="AM15" s="2">
        <f t="shared" si="17"/>
        <v>13936.152158022827</v>
      </c>
      <c r="AN15" s="2">
        <f t="shared" si="18"/>
        <v>13936.152158022827</v>
      </c>
      <c r="AO15" s="2">
        <f t="shared" si="19"/>
        <v>13936.152165236565</v>
      </c>
      <c r="AP15" s="2">
        <f t="shared" si="20"/>
        <v>13936.152165236565</v>
      </c>
      <c r="AQ15" s="2">
        <f t="shared" si="21"/>
        <v>13936.152164605304</v>
      </c>
      <c r="AR15" s="2">
        <f t="shared" si="22"/>
        <v>13936.152164605304</v>
      </c>
      <c r="AS15" s="2">
        <f t="shared" si="23"/>
        <v>13936.152164660545</v>
      </c>
      <c r="AT15" s="2">
        <f t="shared" si="24"/>
        <v>13936.152164660545</v>
      </c>
      <c r="AU15" s="2">
        <f t="shared" si="25"/>
        <v>13936.152164655712</v>
      </c>
      <c r="AV15" s="2">
        <f t="shared" si="26"/>
        <v>13936.152164655712</v>
      </c>
      <c r="AW15" s="2">
        <f t="shared" si="27"/>
        <v>13936.152164656132</v>
      </c>
      <c r="AX15" s="2">
        <f t="shared" si="28"/>
        <v>13936.152164656132</v>
      </c>
      <c r="AY15" s="2">
        <f t="shared" si="29"/>
        <v>13936.152164656098</v>
      </c>
      <c r="AZ15" s="2">
        <f t="shared" si="30"/>
        <v>13936.152164656098</v>
      </c>
      <c r="BA15" s="2">
        <f t="shared" si="31"/>
        <v>13936.152164656098</v>
      </c>
      <c r="BB15" s="2">
        <f t="shared" si="32"/>
        <v>13936.152164656098</v>
      </c>
    </row>
    <row r="16" spans="1:54" ht="15.6" customHeight="1">
      <c r="A16" s="100" t="s">
        <v>24</v>
      </c>
      <c r="B16" s="101">
        <v>3.4</v>
      </c>
      <c r="C16" s="102">
        <v>10</v>
      </c>
      <c r="D16" s="67">
        <f t="shared" si="0"/>
        <v>0.79056941504209488</v>
      </c>
      <c r="E16" s="104" t="s">
        <v>105</v>
      </c>
      <c r="F16" s="70">
        <f>VLOOKUP(E16,Podaci!$A$49:$C$59,2)</f>
        <v>90.8</v>
      </c>
      <c r="G16" s="71">
        <f t="shared" si="1"/>
        <v>0.12208953236159989</v>
      </c>
      <c r="H16" s="67">
        <f t="shared" si="33"/>
        <v>9.2278112413850765E-4</v>
      </c>
      <c r="I16" s="67">
        <f t="shared" si="2"/>
        <v>3.137455822070926E-3</v>
      </c>
      <c r="J16" s="8"/>
      <c r="K16" s="6"/>
      <c r="L16" s="6"/>
      <c r="M16" s="7"/>
      <c r="N16" s="105">
        <v>10</v>
      </c>
      <c r="O16" s="19">
        <f t="shared" si="34"/>
        <v>2.7140621298191403E-4</v>
      </c>
      <c r="P16" s="19">
        <f t="shared" si="35"/>
        <v>9.2278112413850765E-4</v>
      </c>
      <c r="Q16" s="6"/>
      <c r="R16" s="17">
        <f t="shared" si="3"/>
        <v>20.514070637831313</v>
      </c>
      <c r="S16" s="18">
        <f t="shared" si="4"/>
        <v>2.9765448267650915E-5</v>
      </c>
      <c r="T16" s="14">
        <f t="shared" si="5"/>
        <v>2.6827061549109777E-3</v>
      </c>
      <c r="U16" s="2">
        <v>100000</v>
      </c>
      <c r="V16" s="2">
        <v>0</v>
      </c>
      <c r="W16" s="2">
        <f t="shared" si="36"/>
        <v>1.0512890511195054</v>
      </c>
      <c r="X16" s="2">
        <f t="shared" si="37"/>
        <v>1.0512890511195054</v>
      </c>
      <c r="Y16" s="2">
        <f t="shared" si="38"/>
        <v>3.0881369798370786</v>
      </c>
      <c r="Z16" s="2">
        <f t="shared" si="39"/>
        <v>3.0881369798370786</v>
      </c>
      <c r="AA16" s="2">
        <f t="shared" si="40"/>
        <v>2.6019085289214359</v>
      </c>
      <c r="AB16" s="2">
        <f t="shared" si="6"/>
        <v>2.6019085289214359</v>
      </c>
      <c r="AC16" s="2">
        <f t="shared" si="7"/>
        <v>2.670933914285416</v>
      </c>
      <c r="AD16" s="2">
        <f t="shared" si="8"/>
        <v>2.670933914285416</v>
      </c>
      <c r="AE16" s="2">
        <f t="shared" si="9"/>
        <v>2.6602012741549386</v>
      </c>
      <c r="AF16" s="2">
        <f t="shared" si="10"/>
        <v>2.6602012741549386</v>
      </c>
      <c r="AG16" s="2">
        <f t="shared" si="11"/>
        <v>2.6618473594143355</v>
      </c>
      <c r="AH16" s="2">
        <f t="shared" si="12"/>
        <v>2.6618473594143355</v>
      </c>
      <c r="AI16" s="2">
        <f t="shared" si="13"/>
        <v>2.6615943623552956</v>
      </c>
      <c r="AJ16" s="2">
        <f t="shared" si="14"/>
        <v>2.6615943623552956</v>
      </c>
      <c r="AK16" s="2">
        <f t="shared" si="15"/>
        <v>2.6616332344306151</v>
      </c>
      <c r="AL16" s="2">
        <f t="shared" si="16"/>
        <v>2.6616332344306151</v>
      </c>
      <c r="AM16" s="2">
        <f t="shared" si="17"/>
        <v>2.6616272615802816</v>
      </c>
      <c r="AN16" s="2">
        <f t="shared" si="18"/>
        <v>2.6616272615802816</v>
      </c>
      <c r="AO16" s="2">
        <f t="shared" si="19"/>
        <v>2.6616281793256693</v>
      </c>
      <c r="AP16" s="2">
        <f t="shared" si="20"/>
        <v>2.6616281793256693</v>
      </c>
      <c r="AQ16" s="2">
        <f t="shared" si="21"/>
        <v>2.6616280383113229</v>
      </c>
      <c r="AR16" s="2">
        <f t="shared" si="22"/>
        <v>2.6616280383113229</v>
      </c>
      <c r="AS16" s="2">
        <f t="shared" si="23"/>
        <v>2.6616280599785989</v>
      </c>
      <c r="AT16" s="2">
        <f t="shared" si="24"/>
        <v>2.6616280599785989</v>
      </c>
      <c r="AU16" s="2">
        <f t="shared" si="25"/>
        <v>2.6616280566493566</v>
      </c>
      <c r="AV16" s="2">
        <f t="shared" si="26"/>
        <v>2.6616280566493566</v>
      </c>
      <c r="AW16" s="2">
        <f t="shared" si="27"/>
        <v>2.6616280571609048</v>
      </c>
      <c r="AX16" s="2">
        <f t="shared" si="28"/>
        <v>2.6616280571609048</v>
      </c>
      <c r="AY16" s="2">
        <f t="shared" si="29"/>
        <v>2.6616280570823041</v>
      </c>
      <c r="AZ16" s="2">
        <f t="shared" si="30"/>
        <v>2.6616280570823041</v>
      </c>
      <c r="BA16" s="2">
        <f t="shared" si="31"/>
        <v>2.6616280570943811</v>
      </c>
      <c r="BB16" s="2">
        <f t="shared" si="32"/>
        <v>2.6616280570943811</v>
      </c>
    </row>
    <row r="17" spans="1:54" ht="15.9" customHeight="1">
      <c r="A17" s="100" t="s">
        <v>31</v>
      </c>
      <c r="B17" s="101">
        <v>3.4</v>
      </c>
      <c r="C17" s="102">
        <v>12.25</v>
      </c>
      <c r="D17" s="67">
        <f t="shared" si="0"/>
        <v>0.875</v>
      </c>
      <c r="E17" s="104" t="s">
        <v>96</v>
      </c>
      <c r="F17" s="70">
        <f>VLOOKUP(E17,Podaci!$A$49:$C$59,2)</f>
        <v>14.4</v>
      </c>
      <c r="G17" s="71">
        <f t="shared" si="1"/>
        <v>5.3727073767518689</v>
      </c>
      <c r="H17" s="67">
        <f t="shared" si="33"/>
        <v>7.8423014168682652</v>
      </c>
      <c r="I17" s="67">
        <f t="shared" si="2"/>
        <v>26.663824817352101</v>
      </c>
      <c r="J17" s="8"/>
      <c r="K17" s="6"/>
      <c r="L17" s="1"/>
      <c r="M17" s="6"/>
      <c r="N17" s="105">
        <v>10</v>
      </c>
      <c r="O17" s="19">
        <f t="shared" si="34"/>
        <v>2.3065592402553721</v>
      </c>
      <c r="P17" s="19">
        <f t="shared" si="35"/>
        <v>7.8423014168682652</v>
      </c>
      <c r="Q17" s="6"/>
      <c r="R17" s="17">
        <f t="shared" si="3"/>
        <v>250498.26226039047</v>
      </c>
      <c r="S17" s="18">
        <f t="shared" si="4"/>
        <v>1.8768768768768769E-4</v>
      </c>
      <c r="T17" s="14">
        <f t="shared" si="5"/>
        <v>4.2477420945796381E-2</v>
      </c>
      <c r="U17" s="2">
        <v>100000</v>
      </c>
      <c r="V17" s="2">
        <v>0</v>
      </c>
      <c r="W17" s="2">
        <f t="shared" si="36"/>
        <v>20541.151622501548</v>
      </c>
      <c r="X17" s="2">
        <f t="shared" si="37"/>
        <v>20541.151622501548</v>
      </c>
      <c r="Y17" s="2">
        <f t="shared" si="38"/>
        <v>22793.580035814761</v>
      </c>
      <c r="Z17" s="2">
        <f t="shared" si="39"/>
        <v>22793.580035814761</v>
      </c>
      <c r="AA17" s="2">
        <f t="shared" si="40"/>
        <v>22606.436357694911</v>
      </c>
      <c r="AB17" s="2">
        <f t="shared" si="6"/>
        <v>22606.436357694911</v>
      </c>
      <c r="AC17" s="2">
        <f t="shared" si="7"/>
        <v>22621.041008533783</v>
      </c>
      <c r="AD17" s="2">
        <f t="shared" si="8"/>
        <v>22621.041008533783</v>
      </c>
      <c r="AE17" s="2">
        <f t="shared" si="9"/>
        <v>22619.895543578914</v>
      </c>
      <c r="AF17" s="2">
        <f t="shared" si="10"/>
        <v>22619.895543578914</v>
      </c>
      <c r="AG17" s="2">
        <f t="shared" si="11"/>
        <v>22619.985348926613</v>
      </c>
      <c r="AH17" s="2">
        <f t="shared" si="12"/>
        <v>22619.985348926613</v>
      </c>
      <c r="AI17" s="2">
        <f t="shared" si="13"/>
        <v>22619.978307900757</v>
      </c>
      <c r="AJ17" s="2">
        <f t="shared" si="14"/>
        <v>22619.978307900757</v>
      </c>
      <c r="AK17" s="2">
        <f t="shared" si="15"/>
        <v>22619.978859938317</v>
      </c>
      <c r="AL17" s="2">
        <f t="shared" si="16"/>
        <v>22619.978859938317</v>
      </c>
      <c r="AM17" s="2">
        <f t="shared" si="17"/>
        <v>22619.978816656909</v>
      </c>
      <c r="AN17" s="2">
        <f t="shared" si="18"/>
        <v>22619.978816656909</v>
      </c>
      <c r="AO17" s="2">
        <f t="shared" si="19"/>
        <v>22619.978820050303</v>
      </c>
      <c r="AP17" s="2">
        <f t="shared" si="20"/>
        <v>22619.978820050303</v>
      </c>
      <c r="AQ17" s="2">
        <f t="shared" si="21"/>
        <v>22619.97881978425</v>
      </c>
      <c r="AR17" s="2">
        <f t="shared" si="22"/>
        <v>22619.97881978425</v>
      </c>
      <c r="AS17" s="2">
        <f t="shared" si="23"/>
        <v>22619.97881980511</v>
      </c>
      <c r="AT17" s="2">
        <f t="shared" si="24"/>
        <v>22619.97881980511</v>
      </c>
      <c r="AU17" s="2">
        <f t="shared" si="25"/>
        <v>22619.97881980348</v>
      </c>
      <c r="AV17" s="2">
        <f t="shared" si="26"/>
        <v>22619.97881980348</v>
      </c>
      <c r="AW17" s="2">
        <f t="shared" si="27"/>
        <v>22619.978819803608</v>
      </c>
      <c r="AX17" s="2">
        <f t="shared" si="28"/>
        <v>22619.978819803608</v>
      </c>
      <c r="AY17" s="2">
        <f t="shared" si="29"/>
        <v>22619.978819803593</v>
      </c>
      <c r="AZ17" s="2">
        <f t="shared" si="30"/>
        <v>22619.978819803593</v>
      </c>
      <c r="BA17" s="2">
        <f t="shared" si="31"/>
        <v>22619.978819803593</v>
      </c>
      <c r="BB17" s="2">
        <f t="shared" si="32"/>
        <v>22619.978819803593</v>
      </c>
    </row>
    <row r="18" spans="1:54" ht="15.9" customHeight="1">
      <c r="A18" s="100" t="s">
        <v>26</v>
      </c>
      <c r="B18" s="101">
        <v>3.4</v>
      </c>
      <c r="C18" s="102">
        <v>15</v>
      </c>
      <c r="D18" s="67">
        <f t="shared" si="0"/>
        <v>0.96824583655185426</v>
      </c>
      <c r="E18" s="104" t="s">
        <v>96</v>
      </c>
      <c r="F18" s="70">
        <f>VLOOKUP(E18,Podaci!$A$49:$C$59,2)</f>
        <v>14.4</v>
      </c>
      <c r="G18" s="71">
        <f t="shared" si="1"/>
        <v>5.9452589126302069</v>
      </c>
      <c r="H18" s="67">
        <f t="shared" si="33"/>
        <v>9.4653627269306853</v>
      </c>
      <c r="I18" s="67">
        <f t="shared" si="2"/>
        <v>32.182233271564328</v>
      </c>
      <c r="J18" s="8"/>
      <c r="K18" s="6"/>
      <c r="L18" s="1"/>
      <c r="M18" s="6"/>
      <c r="N18" s="105">
        <v>10</v>
      </c>
      <c r="O18" s="19">
        <f t="shared" si="34"/>
        <v>2.783930213803143</v>
      </c>
      <c r="P18" s="19">
        <f t="shared" si="35"/>
        <v>9.4653627269306853</v>
      </c>
      <c r="Q18" s="6"/>
      <c r="R18" s="17">
        <f t="shared" si="3"/>
        <v>306732.56603313127</v>
      </c>
      <c r="S18" s="18">
        <f t="shared" si="4"/>
        <v>1.8768768768768769E-4</v>
      </c>
      <c r="T18" s="14">
        <f t="shared" si="5"/>
        <v>4.2477420945796381E-2</v>
      </c>
      <c r="U18" s="2">
        <v>100000</v>
      </c>
      <c r="V18" s="2">
        <v>0</v>
      </c>
      <c r="W18" s="2">
        <f t="shared" si="36"/>
        <v>25152.430558165168</v>
      </c>
      <c r="X18" s="2">
        <f t="shared" si="37"/>
        <v>25152.430558165168</v>
      </c>
      <c r="Y18" s="2">
        <f t="shared" si="38"/>
        <v>27471.33004683549</v>
      </c>
      <c r="Z18" s="2">
        <f t="shared" si="39"/>
        <v>27471.33004683549</v>
      </c>
      <c r="AA18" s="2">
        <f t="shared" si="40"/>
        <v>27288.793902470072</v>
      </c>
      <c r="AB18" s="2">
        <f t="shared" si="6"/>
        <v>27288.793902470072</v>
      </c>
      <c r="AC18" s="2">
        <f t="shared" si="7"/>
        <v>27302.412430076416</v>
      </c>
      <c r="AD18" s="2">
        <f t="shared" si="8"/>
        <v>27302.412430076416</v>
      </c>
      <c r="AE18" s="2">
        <f t="shared" si="9"/>
        <v>27301.392231715181</v>
      </c>
      <c r="AF18" s="2">
        <f t="shared" si="10"/>
        <v>27301.392231715181</v>
      </c>
      <c r="AG18" s="2">
        <f t="shared" si="11"/>
        <v>27301.468634019817</v>
      </c>
      <c r="AH18" s="2">
        <f t="shared" si="12"/>
        <v>27301.468634019817</v>
      </c>
      <c r="AI18" s="2">
        <f t="shared" si="13"/>
        <v>27301.46291214661</v>
      </c>
      <c r="AJ18" s="2">
        <f t="shared" si="14"/>
        <v>27301.46291214661</v>
      </c>
      <c r="AK18" s="2">
        <f t="shared" si="15"/>
        <v>27301.463340664795</v>
      </c>
      <c r="AL18" s="2">
        <f t="shared" si="16"/>
        <v>27301.463340664795</v>
      </c>
      <c r="AM18" s="2">
        <f t="shared" si="17"/>
        <v>27301.463308572525</v>
      </c>
      <c r="AN18" s="2">
        <f t="shared" si="18"/>
        <v>27301.463308572525</v>
      </c>
      <c r="AO18" s="2">
        <f t="shared" si="19"/>
        <v>27301.463310975963</v>
      </c>
      <c r="AP18" s="2">
        <f t="shared" si="20"/>
        <v>27301.463310975963</v>
      </c>
      <c r="AQ18" s="2">
        <f t="shared" si="21"/>
        <v>27301.463310795963</v>
      </c>
      <c r="AR18" s="2">
        <f t="shared" si="22"/>
        <v>27301.463310795963</v>
      </c>
      <c r="AS18" s="2">
        <f t="shared" si="23"/>
        <v>27301.463310809446</v>
      </c>
      <c r="AT18" s="2">
        <f t="shared" si="24"/>
        <v>27301.463310809446</v>
      </c>
      <c r="AU18" s="2">
        <f t="shared" si="25"/>
        <v>27301.463310808431</v>
      </c>
      <c r="AV18" s="2">
        <f t="shared" si="26"/>
        <v>27301.463310808431</v>
      </c>
      <c r="AW18" s="2">
        <f t="shared" si="27"/>
        <v>27301.463310808507</v>
      </c>
      <c r="AX18" s="2">
        <f t="shared" si="28"/>
        <v>27301.463310808507</v>
      </c>
      <c r="AY18" s="2">
        <f t="shared" si="29"/>
        <v>27301.463310808504</v>
      </c>
      <c r="AZ18" s="2">
        <f t="shared" si="30"/>
        <v>27301.463310808504</v>
      </c>
      <c r="BA18" s="2">
        <f t="shared" si="31"/>
        <v>27301.463310808504</v>
      </c>
      <c r="BB18" s="2">
        <f t="shared" si="32"/>
        <v>27301.463310808504</v>
      </c>
    </row>
    <row r="19" spans="1:54" ht="15.9" customHeight="1">
      <c r="A19" s="100" t="s">
        <v>27</v>
      </c>
      <c r="B19" s="101">
        <v>3.4</v>
      </c>
      <c r="C19" s="102">
        <v>17.25</v>
      </c>
      <c r="D19" s="67">
        <f t="shared" si="0"/>
        <v>1.0383279828647594</v>
      </c>
      <c r="E19" s="104" t="s">
        <v>104</v>
      </c>
      <c r="F19" s="70">
        <f>VLOOKUP(E19,Podaci!$A$49:$C$59,2)</f>
        <v>79.8</v>
      </c>
      <c r="G19" s="71">
        <f t="shared" si="1"/>
        <v>0.20760551883915715</v>
      </c>
      <c r="H19" s="67">
        <f t="shared" si="33"/>
        <v>2.7377701637416353E-3</v>
      </c>
      <c r="I19" s="67">
        <f t="shared" si="2"/>
        <v>9.3084185567215601E-3</v>
      </c>
      <c r="J19" s="8"/>
      <c r="K19" s="6"/>
      <c r="L19" s="1"/>
      <c r="M19" s="6"/>
      <c r="N19" s="105">
        <v>10</v>
      </c>
      <c r="O19" s="19">
        <f t="shared" si="34"/>
        <v>8.0522651874753986E-4</v>
      </c>
      <c r="P19" s="19">
        <f t="shared" si="35"/>
        <v>2.7377701637416353E-3</v>
      </c>
      <c r="Q19" s="6"/>
      <c r="R19" s="17">
        <f t="shared" si="3"/>
        <v>67.492533673517769</v>
      </c>
      <c r="S19" s="18">
        <f t="shared" si="4"/>
        <v>3.38684549210865E-5</v>
      </c>
      <c r="T19" s="14">
        <f t="shared" si="5"/>
        <v>3.2560985539069145E-3</v>
      </c>
      <c r="U19" s="2">
        <v>100000</v>
      </c>
      <c r="V19" s="2">
        <v>0</v>
      </c>
      <c r="W19" s="2">
        <f t="shared" si="36"/>
        <v>3.5587321083774923</v>
      </c>
      <c r="X19" s="2">
        <f t="shared" si="37"/>
        <v>3.5587321083774923</v>
      </c>
      <c r="Y19" s="2">
        <f t="shared" si="38"/>
        <v>8.8954260130715568</v>
      </c>
      <c r="Z19" s="2">
        <f t="shared" si="39"/>
        <v>8.8954260130715568</v>
      </c>
      <c r="AA19" s="2">
        <f t="shared" si="40"/>
        <v>7.7628078654552786</v>
      </c>
      <c r="AB19" s="2">
        <f t="shared" si="6"/>
        <v>7.7628078654552786</v>
      </c>
      <c r="AC19" s="2">
        <f t="shared" si="7"/>
        <v>7.9162295570927075</v>
      </c>
      <c r="AD19" s="2">
        <f t="shared" si="8"/>
        <v>7.9162295570927075</v>
      </c>
      <c r="AE19" s="2">
        <f t="shared" si="9"/>
        <v>7.8938857345105831</v>
      </c>
      <c r="AF19" s="2">
        <f t="shared" si="10"/>
        <v>7.8938857345105831</v>
      </c>
      <c r="AG19" s="2">
        <f t="shared" si="11"/>
        <v>7.8971065034398507</v>
      </c>
      <c r="AH19" s="2">
        <f t="shared" si="12"/>
        <v>7.8971065034398507</v>
      </c>
      <c r="AI19" s="2">
        <f t="shared" si="13"/>
        <v>7.8966415514131292</v>
      </c>
      <c r="AJ19" s="2">
        <f t="shared" si="14"/>
        <v>7.8966415514131292</v>
      </c>
      <c r="AK19" s="2">
        <f t="shared" si="15"/>
        <v>7.896708657736407</v>
      </c>
      <c r="AL19" s="2">
        <f t="shared" si="16"/>
        <v>7.896708657736407</v>
      </c>
      <c r="AM19" s="2">
        <f t="shared" si="17"/>
        <v>7.8966989720097631</v>
      </c>
      <c r="AN19" s="2">
        <f t="shared" si="18"/>
        <v>7.8966989720097631</v>
      </c>
      <c r="AO19" s="2">
        <f t="shared" si="19"/>
        <v>7.8967003699835487</v>
      </c>
      <c r="AP19" s="2">
        <f t="shared" si="20"/>
        <v>7.8967003699835487</v>
      </c>
      <c r="AQ19" s="2">
        <f t="shared" si="21"/>
        <v>7.8967001682091187</v>
      </c>
      <c r="AR19" s="2">
        <f t="shared" si="22"/>
        <v>7.8967001682091187</v>
      </c>
      <c r="AS19" s="2">
        <f t="shared" si="23"/>
        <v>7.8967001973319233</v>
      </c>
      <c r="AT19" s="2">
        <f t="shared" si="24"/>
        <v>7.8967001973319233</v>
      </c>
      <c r="AU19" s="2">
        <f t="shared" si="25"/>
        <v>7.8967001931285274</v>
      </c>
      <c r="AV19" s="2">
        <f t="shared" si="26"/>
        <v>7.8967001931285274</v>
      </c>
      <c r="AW19" s="2">
        <f t="shared" si="27"/>
        <v>7.8967001937352173</v>
      </c>
      <c r="AX19" s="2">
        <f t="shared" si="28"/>
        <v>7.8967001937352173</v>
      </c>
      <c r="AY19" s="2">
        <f t="shared" si="29"/>
        <v>7.8967001936476517</v>
      </c>
      <c r="AZ19" s="2">
        <f t="shared" si="30"/>
        <v>7.8967001936476517</v>
      </c>
      <c r="BA19" s="2">
        <f t="shared" si="31"/>
        <v>7.8967001936602914</v>
      </c>
      <c r="BB19" s="2">
        <f t="shared" si="32"/>
        <v>7.8967001936602914</v>
      </c>
    </row>
    <row r="20" spans="1:54" ht="15.9" customHeight="1">
      <c r="A20" s="100" t="s">
        <v>28</v>
      </c>
      <c r="B20" s="101">
        <v>3.4</v>
      </c>
      <c r="C20" s="102">
        <v>20</v>
      </c>
      <c r="D20" s="67">
        <f t="shared" si="0"/>
        <v>1.1180339887498949</v>
      </c>
      <c r="E20" s="104" t="s">
        <v>96</v>
      </c>
      <c r="F20" s="70">
        <f>VLOOKUP(E20,Podaci!$A$49:$C$59,2)</f>
        <v>14.4</v>
      </c>
      <c r="G20" s="71">
        <f t="shared" si="1"/>
        <v>6.864993667218144</v>
      </c>
      <c r="H20" s="67">
        <f t="shared" si="33"/>
        <v>12.377715438483914</v>
      </c>
      <c r="I20" s="67">
        <f t="shared" si="2"/>
        <v>42.084232490845309</v>
      </c>
      <c r="J20" s="8"/>
      <c r="K20" s="6"/>
      <c r="L20" s="1"/>
      <c r="M20" s="6"/>
      <c r="N20" s="105">
        <v>10</v>
      </c>
      <c r="O20" s="19">
        <f t="shared" si="34"/>
        <v>3.640504540730563</v>
      </c>
      <c r="P20" s="19">
        <f t="shared" si="35"/>
        <v>12.377715438483914</v>
      </c>
      <c r="Q20" s="6"/>
      <c r="R20" s="17">
        <f t="shared" si="3"/>
        <v>408976.75471084163</v>
      </c>
      <c r="S20" s="18">
        <f t="shared" si="4"/>
        <v>1.8768768768768769E-4</v>
      </c>
      <c r="T20" s="14">
        <f t="shared" si="5"/>
        <v>4.2477420945796381E-2</v>
      </c>
      <c r="U20" s="2">
        <v>100000</v>
      </c>
      <c r="V20" s="2">
        <v>0</v>
      </c>
      <c r="W20" s="2">
        <f t="shared" si="36"/>
        <v>33536.574077553552</v>
      </c>
      <c r="X20" s="2">
        <f t="shared" si="37"/>
        <v>33536.574077553552</v>
      </c>
      <c r="Y20" s="2">
        <f t="shared" si="38"/>
        <v>35859.551065284097</v>
      </c>
      <c r="Z20" s="2">
        <f t="shared" si="39"/>
        <v>35859.551065284097</v>
      </c>
      <c r="AA20" s="2">
        <f t="shared" si="40"/>
        <v>35690.716633695403</v>
      </c>
      <c r="AB20" s="2">
        <f t="shared" si="6"/>
        <v>35690.716633695403</v>
      </c>
      <c r="AC20" s="2">
        <f t="shared" si="7"/>
        <v>35702.491238156559</v>
      </c>
      <c r="AD20" s="2">
        <f t="shared" si="8"/>
        <v>35702.491238156559</v>
      </c>
      <c r="AE20" s="2">
        <f t="shared" si="9"/>
        <v>35701.667665289417</v>
      </c>
      <c r="AF20" s="2">
        <f t="shared" si="10"/>
        <v>35701.667665289417</v>
      </c>
      <c r="AG20" s="2">
        <f t="shared" si="11"/>
        <v>35701.725258193022</v>
      </c>
      <c r="AH20" s="2">
        <f t="shared" si="12"/>
        <v>35701.725258193022</v>
      </c>
      <c r="AI20" s="2">
        <f t="shared" si="13"/>
        <v>35701.721230632029</v>
      </c>
      <c r="AJ20" s="2">
        <f t="shared" si="14"/>
        <v>35701.721230632029</v>
      </c>
      <c r="AK20" s="2">
        <f t="shared" si="15"/>
        <v>35701.72151228533</v>
      </c>
      <c r="AL20" s="2">
        <f t="shared" si="16"/>
        <v>35701.72151228533</v>
      </c>
      <c r="AM20" s="2">
        <f t="shared" si="17"/>
        <v>35701.721492588898</v>
      </c>
      <c r="AN20" s="2">
        <f t="shared" si="18"/>
        <v>35701.721492588898</v>
      </c>
      <c r="AO20" s="2">
        <f t="shared" si="19"/>
        <v>35701.721493966303</v>
      </c>
      <c r="AP20" s="2">
        <f t="shared" si="20"/>
        <v>35701.721493966303</v>
      </c>
      <c r="AQ20" s="2">
        <f t="shared" si="21"/>
        <v>35701.721493869976</v>
      </c>
      <c r="AR20" s="2">
        <f t="shared" si="22"/>
        <v>35701.721493869976</v>
      </c>
      <c r="AS20" s="2">
        <f t="shared" si="23"/>
        <v>35701.721493876707</v>
      </c>
      <c r="AT20" s="2">
        <f t="shared" si="24"/>
        <v>35701.721493876707</v>
      </c>
      <c r="AU20" s="2">
        <f t="shared" si="25"/>
        <v>35701.721493876241</v>
      </c>
      <c r="AV20" s="2">
        <f t="shared" si="26"/>
        <v>35701.721493876241</v>
      </c>
      <c r="AW20" s="2">
        <f t="shared" si="27"/>
        <v>35701.72149387627</v>
      </c>
      <c r="AX20" s="2">
        <f t="shared" si="28"/>
        <v>35701.72149387627</v>
      </c>
      <c r="AY20" s="2">
        <f t="shared" si="29"/>
        <v>35701.72149387627</v>
      </c>
      <c r="AZ20" s="2">
        <f t="shared" si="30"/>
        <v>35701.72149387627</v>
      </c>
      <c r="BA20" s="2">
        <f t="shared" si="31"/>
        <v>35701.72149387627</v>
      </c>
      <c r="BB20" s="2">
        <f t="shared" si="32"/>
        <v>35701.72149387627</v>
      </c>
    </row>
    <row r="21" spans="1:54" ht="15.9" customHeight="1">
      <c r="A21" s="100" t="s">
        <v>29</v>
      </c>
      <c r="B21" s="101">
        <v>4</v>
      </c>
      <c r="C21" s="102">
        <v>22.25</v>
      </c>
      <c r="D21" s="67">
        <f t="shared" si="0"/>
        <v>1.1792476415070754</v>
      </c>
      <c r="E21" s="104" t="s">
        <v>96</v>
      </c>
      <c r="F21" s="70">
        <f>VLOOKUP(E21,Podaci!$A$49:$C$59,2)</f>
        <v>14.4</v>
      </c>
      <c r="G21" s="71">
        <f t="shared" si="1"/>
        <v>7.2408600029054933</v>
      </c>
      <c r="H21" s="67">
        <f t="shared" si="33"/>
        <v>16.08912243192254</v>
      </c>
      <c r="I21" s="67">
        <f t="shared" si="2"/>
        <v>64.35648972769016</v>
      </c>
      <c r="J21" s="8"/>
      <c r="K21" s="6"/>
      <c r="L21" s="1"/>
      <c r="M21" s="6"/>
      <c r="N21" s="105">
        <v>10</v>
      </c>
      <c r="O21" s="19">
        <f t="shared" si="34"/>
        <v>4.022280607980635</v>
      </c>
      <c r="P21" s="19">
        <f t="shared" si="35"/>
        <v>16.08912243192254</v>
      </c>
      <c r="Q21" s="6"/>
      <c r="R21" s="17">
        <f t="shared" si="3"/>
        <v>454986.63961581123</v>
      </c>
      <c r="S21" s="18">
        <f t="shared" si="4"/>
        <v>1.8768768768768769E-4</v>
      </c>
      <c r="T21" s="14">
        <f t="shared" si="5"/>
        <v>4.2477420945796381E-2</v>
      </c>
      <c r="U21" s="2">
        <v>100000</v>
      </c>
      <c r="V21" s="2">
        <v>0</v>
      </c>
      <c r="W21" s="2">
        <f t="shared" si="36"/>
        <v>37309.43866127832</v>
      </c>
      <c r="X21" s="2">
        <f t="shared" si="37"/>
        <v>37309.43866127832</v>
      </c>
      <c r="Y21" s="2">
        <f t="shared" si="38"/>
        <v>39596.713838183205</v>
      </c>
      <c r="Z21" s="2">
        <f t="shared" si="39"/>
        <v>39596.713838183205</v>
      </c>
      <c r="AA21" s="2">
        <f t="shared" si="40"/>
        <v>39435.468151824993</v>
      </c>
      <c r="AB21" s="2">
        <f t="shared" si="6"/>
        <v>39435.468151824993</v>
      </c>
      <c r="AC21" s="2">
        <f t="shared" si="7"/>
        <v>39446.423994349323</v>
      </c>
      <c r="AD21" s="2">
        <f t="shared" si="8"/>
        <v>39446.423994349323</v>
      </c>
      <c r="AE21" s="2">
        <f t="shared" si="9"/>
        <v>39445.677705682836</v>
      </c>
      <c r="AF21" s="2">
        <f t="shared" si="10"/>
        <v>39445.677705682836</v>
      </c>
      <c r="AG21" s="2">
        <f t="shared" si="11"/>
        <v>39445.728532489331</v>
      </c>
      <c r="AH21" s="2">
        <f t="shared" si="12"/>
        <v>39445.728532489331</v>
      </c>
      <c r="AI21" s="2">
        <f t="shared" si="13"/>
        <v>39445.725070833287</v>
      </c>
      <c r="AJ21" s="2">
        <f t="shared" si="14"/>
        <v>39445.725070833287</v>
      </c>
      <c r="AK21" s="2">
        <f t="shared" si="15"/>
        <v>39445.725306595748</v>
      </c>
      <c r="AL21" s="2">
        <f t="shared" si="16"/>
        <v>39445.725306595748</v>
      </c>
      <c r="AM21" s="2">
        <f t="shared" si="17"/>
        <v>39445.725290538707</v>
      </c>
      <c r="AN21" s="2">
        <f t="shared" si="18"/>
        <v>39445.725290538707</v>
      </c>
      <c r="AO21" s="2">
        <f t="shared" si="19"/>
        <v>39445.725291632305</v>
      </c>
      <c r="AP21" s="2">
        <f t="shared" si="20"/>
        <v>39445.725291632305</v>
      </c>
      <c r="AQ21" s="2">
        <f t="shared" si="21"/>
        <v>39445.725291557821</v>
      </c>
      <c r="AR21" s="2">
        <f t="shared" si="22"/>
        <v>39445.725291557821</v>
      </c>
      <c r="AS21" s="2">
        <f t="shared" si="23"/>
        <v>39445.725291562892</v>
      </c>
      <c r="AT21" s="2">
        <f t="shared" si="24"/>
        <v>39445.725291562892</v>
      </c>
      <c r="AU21" s="2">
        <f t="shared" si="25"/>
        <v>39445.72529156255</v>
      </c>
      <c r="AV21" s="2">
        <f t="shared" si="26"/>
        <v>39445.72529156255</v>
      </c>
      <c r="AW21" s="2">
        <f t="shared" si="27"/>
        <v>39445.725291562572</v>
      </c>
      <c r="AX21" s="2">
        <f t="shared" si="28"/>
        <v>39445.725291562572</v>
      </c>
      <c r="AY21" s="2">
        <f t="shared" si="29"/>
        <v>39445.725291562572</v>
      </c>
      <c r="AZ21" s="2">
        <f t="shared" si="30"/>
        <v>39445.725291562572</v>
      </c>
      <c r="BA21" s="2">
        <f t="shared" si="31"/>
        <v>39445.725291562572</v>
      </c>
      <c r="BB21" s="2">
        <f t="shared" si="32"/>
        <v>39445.725291562572</v>
      </c>
    </row>
    <row r="22" spans="1:54" ht="15.9" customHeight="1">
      <c r="A22" s="100" t="s">
        <v>30</v>
      </c>
      <c r="B22" s="101">
        <v>1.6</v>
      </c>
      <c r="C22" s="102">
        <v>24</v>
      </c>
      <c r="D22" s="67">
        <f t="shared" si="0"/>
        <v>1.2247448713915889</v>
      </c>
      <c r="E22" s="104" t="s">
        <v>96</v>
      </c>
      <c r="F22" s="70">
        <f>VLOOKUP(E22,Podaci!$A$49:$C$59,2)</f>
        <v>14.4</v>
      </c>
      <c r="G22" s="71">
        <f t="shared" si="1"/>
        <v>7.5202237773309815</v>
      </c>
      <c r="H22" s="67">
        <f t="shared" si="33"/>
        <v>6.9086875560945984</v>
      </c>
      <c r="I22" s="67">
        <f t="shared" si="2"/>
        <v>11.053900089751359</v>
      </c>
      <c r="J22" s="8"/>
      <c r="K22" s="6"/>
      <c r="L22" s="1"/>
      <c r="M22" s="6"/>
      <c r="N22" s="105">
        <v>10</v>
      </c>
      <c r="O22" s="19">
        <f t="shared" si="34"/>
        <v>4.317929722559124</v>
      </c>
      <c r="P22" s="19">
        <f t="shared" si="35"/>
        <v>6.9086875560945984</v>
      </c>
      <c r="Q22" s="6"/>
      <c r="R22" s="17">
        <f t="shared" si="3"/>
        <v>490772.1056530099</v>
      </c>
      <c r="S22" s="18">
        <f t="shared" si="4"/>
        <v>1.8768768768768769E-4</v>
      </c>
      <c r="T22" s="14">
        <f t="shared" si="5"/>
        <v>4.2477420945796381E-2</v>
      </c>
      <c r="U22" s="2">
        <v>100000</v>
      </c>
      <c r="V22" s="2">
        <v>0</v>
      </c>
      <c r="W22" s="2">
        <f t="shared" si="36"/>
        <v>40243.888893064257</v>
      </c>
      <c r="X22" s="2">
        <f t="shared" si="37"/>
        <v>40243.888893064257</v>
      </c>
      <c r="Y22" s="2">
        <f t="shared" si="38"/>
        <v>42490.342457005609</v>
      </c>
      <c r="Z22" s="2">
        <f t="shared" si="39"/>
        <v>42490.342457005609</v>
      </c>
      <c r="AA22" s="2">
        <f t="shared" si="40"/>
        <v>42335.416290729627</v>
      </c>
      <c r="AB22" s="2">
        <f t="shared" si="6"/>
        <v>42335.416290729627</v>
      </c>
      <c r="AC22" s="2">
        <f t="shared" si="7"/>
        <v>42345.745830712272</v>
      </c>
      <c r="AD22" s="2">
        <f t="shared" si="8"/>
        <v>42345.745830712272</v>
      </c>
      <c r="AE22" s="2">
        <f t="shared" si="9"/>
        <v>42345.055546248936</v>
      </c>
      <c r="AF22" s="2">
        <f t="shared" si="10"/>
        <v>42345.055546248936</v>
      </c>
      <c r="AG22" s="2">
        <f t="shared" si="11"/>
        <v>42345.101668346986</v>
      </c>
      <c r="AH22" s="2">
        <f t="shared" si="12"/>
        <v>42345.101668346986</v>
      </c>
      <c r="AI22" s="2">
        <f t="shared" si="13"/>
        <v>42345.098586618093</v>
      </c>
      <c r="AJ22" s="2">
        <f t="shared" si="14"/>
        <v>42345.098586618093</v>
      </c>
      <c r="AK22" s="2">
        <f t="shared" si="15"/>
        <v>42345.098792529068</v>
      </c>
      <c r="AL22" s="2">
        <f t="shared" si="16"/>
        <v>42345.098792529068</v>
      </c>
      <c r="AM22" s="2">
        <f t="shared" si="17"/>
        <v>42345.098778770764</v>
      </c>
      <c r="AN22" s="2">
        <f t="shared" si="18"/>
        <v>42345.098778770764</v>
      </c>
      <c r="AO22" s="2">
        <f t="shared" si="19"/>
        <v>42345.098779690052</v>
      </c>
      <c r="AP22" s="2">
        <f t="shared" si="20"/>
        <v>42345.098779690052</v>
      </c>
      <c r="AQ22" s="2">
        <f t="shared" si="21"/>
        <v>42345.098779628628</v>
      </c>
      <c r="AR22" s="2">
        <f t="shared" si="22"/>
        <v>42345.098779628628</v>
      </c>
      <c r="AS22" s="2">
        <f t="shared" si="23"/>
        <v>42345.098779632739</v>
      </c>
      <c r="AT22" s="2">
        <f t="shared" si="24"/>
        <v>42345.098779632739</v>
      </c>
      <c r="AU22" s="2">
        <f t="shared" si="25"/>
        <v>42345.098779632463</v>
      </c>
      <c r="AV22" s="2">
        <f t="shared" si="26"/>
        <v>42345.098779632463</v>
      </c>
      <c r="AW22" s="2">
        <f t="shared" si="27"/>
        <v>42345.098779632484</v>
      </c>
      <c r="AX22" s="2">
        <f t="shared" si="28"/>
        <v>42345.098779632484</v>
      </c>
      <c r="AY22" s="2">
        <f t="shared" si="29"/>
        <v>42345.098779632484</v>
      </c>
      <c r="AZ22" s="2">
        <f t="shared" si="30"/>
        <v>42345.098779632484</v>
      </c>
      <c r="BA22" s="2">
        <f t="shared" si="31"/>
        <v>42345.098779632484</v>
      </c>
      <c r="BB22" s="2">
        <f t="shared" si="32"/>
        <v>42345.098779632484</v>
      </c>
    </row>
    <row r="23" spans="1:54" ht="16.8">
      <c r="A23" s="40"/>
      <c r="B23" s="45"/>
      <c r="C23" s="49"/>
      <c r="D23" s="67"/>
      <c r="E23" s="57"/>
      <c r="F23" s="72"/>
      <c r="G23" s="71"/>
      <c r="H23" s="73" t="s">
        <v>25</v>
      </c>
      <c r="I23" s="74">
        <f>SUM(I9:I22)</f>
        <v>211.64273854595703</v>
      </c>
      <c r="J23" s="9" t="s">
        <v>21</v>
      </c>
      <c r="K23" s="6"/>
      <c r="L23" s="1"/>
      <c r="M23" s="6"/>
      <c r="P23" s="11"/>
    </row>
    <row r="24" spans="1:54">
      <c r="A24" s="40"/>
      <c r="B24" s="46"/>
      <c r="C24" s="46"/>
      <c r="D24" s="68"/>
      <c r="E24" s="58"/>
      <c r="F24" s="68"/>
      <c r="G24" s="68"/>
      <c r="H24" s="68"/>
      <c r="I24" s="68"/>
      <c r="J24" s="8"/>
      <c r="L24" s="1"/>
      <c r="M24" s="6"/>
    </row>
    <row r="25" spans="1:54">
      <c r="L25" s="1"/>
      <c r="M25" s="6"/>
    </row>
  </sheetData>
  <sheetProtection sheet="1" objects="1" scenarios="1"/>
  <dataValidations count="1">
    <dataValidation type="list" allowBlank="1" showInputMessage="1" showErrorMessage="1" sqref="N9:N22">
      <formula1>$R$2:$R$4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Podaci!$A$49:$A$59</xm:f>
          </x14:formula1>
          <xm:sqref>E9:E22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B25"/>
  <sheetViews>
    <sheetView topLeftCell="A7" workbookViewId="0">
      <selection activeCell="B15" sqref="B15"/>
    </sheetView>
  </sheetViews>
  <sheetFormatPr defaultColWidth="12.5546875" defaultRowHeight="15"/>
  <cols>
    <col min="1" max="1" width="10.33203125" style="33" customWidth="1"/>
    <col min="2" max="2" width="8.6640625" style="33" customWidth="1"/>
    <col min="3" max="3" width="11.33203125" style="33" customWidth="1"/>
    <col min="4" max="4" width="15.109375" style="60" customWidth="1"/>
    <col min="5" max="5" width="37.33203125" style="50" bestFit="1" customWidth="1"/>
    <col min="6" max="6" width="11" style="60" bestFit="1" customWidth="1"/>
    <col min="7" max="7" width="10.33203125" style="60" bestFit="1" customWidth="1"/>
    <col min="8" max="8" width="10" style="60" customWidth="1"/>
    <col min="9" max="9" width="10.5546875" style="60" bestFit="1" customWidth="1"/>
    <col min="10" max="10" width="2.88671875" style="2" customWidth="1"/>
    <col min="11" max="11" width="5.88671875" style="2" customWidth="1"/>
    <col min="12" max="12" width="10" style="2" customWidth="1"/>
    <col min="13" max="13" width="7.44140625" style="2" customWidth="1"/>
    <col min="14" max="14" width="15.5546875" style="33" bestFit="1" customWidth="1"/>
    <col min="15" max="15" width="15.5546875" style="19" hidden="1" customWidth="1"/>
    <col min="16" max="16" width="15.5546875" style="17" hidden="1" customWidth="1"/>
    <col min="17" max="17" width="15.5546875" style="2" hidden="1" customWidth="1"/>
    <col min="18" max="19" width="19.5546875" style="2" hidden="1" customWidth="1"/>
    <col min="20" max="20" width="16.88671875" style="14" hidden="1" customWidth="1"/>
    <col min="21" max="21" width="0" style="2" hidden="1" customWidth="1"/>
    <col min="22" max="22" width="22.33203125" style="2" hidden="1" customWidth="1"/>
    <col min="23" max="29" width="16.88671875" style="2" hidden="1" customWidth="1"/>
    <col min="30" max="54" width="0" style="2" hidden="1" customWidth="1"/>
    <col min="55" max="16384" width="12.5546875" style="2"/>
  </cols>
  <sheetData>
    <row r="1" spans="1:54" ht="15.6">
      <c r="R1" s="2" t="s">
        <v>34</v>
      </c>
      <c r="S1" s="2" t="s">
        <v>35</v>
      </c>
      <c r="T1" s="14" t="s">
        <v>36</v>
      </c>
      <c r="U1" s="2" t="s">
        <v>32</v>
      </c>
      <c r="V1" s="2" t="s">
        <v>37</v>
      </c>
      <c r="W1" s="2" t="s">
        <v>38</v>
      </c>
    </row>
    <row r="2" spans="1:54" ht="15.9" customHeight="1">
      <c r="A2" s="41" t="s">
        <v>47</v>
      </c>
      <c r="B2" s="47"/>
      <c r="C2" s="47"/>
      <c r="D2" s="61"/>
      <c r="E2" s="51"/>
      <c r="F2" s="69"/>
      <c r="G2" s="61"/>
      <c r="H2" s="61"/>
      <c r="I2" s="61"/>
      <c r="J2" s="12"/>
      <c r="M2" s="7"/>
      <c r="N2" s="33" t="s">
        <v>33</v>
      </c>
      <c r="R2" s="2">
        <v>10</v>
      </c>
      <c r="S2" s="15">
        <v>999.70259999999996</v>
      </c>
      <c r="T2" s="14">
        <v>1.308E-6</v>
      </c>
      <c r="U2" s="2">
        <v>0.01</v>
      </c>
      <c r="V2" s="16">
        <v>3.14159265358979</v>
      </c>
      <c r="W2" s="2">
        <v>10.196999999999999</v>
      </c>
    </row>
    <row r="3" spans="1:54" s="13" customFormat="1" ht="15.9" customHeight="1">
      <c r="A3" s="34" t="s">
        <v>48</v>
      </c>
      <c r="B3" s="42"/>
      <c r="C3" s="42"/>
      <c r="D3" s="62"/>
      <c r="E3" s="52"/>
      <c r="F3" s="62"/>
      <c r="G3" s="62"/>
      <c r="H3" s="62"/>
      <c r="I3" s="62"/>
      <c r="N3" s="33"/>
      <c r="O3" s="19"/>
      <c r="P3" s="17"/>
      <c r="Q3" s="2"/>
      <c r="R3" s="2">
        <v>50</v>
      </c>
      <c r="S3" s="15">
        <v>988.1</v>
      </c>
      <c r="T3" s="14">
        <v>5.4710000000000002E-7</v>
      </c>
      <c r="U3" s="2">
        <v>0.01</v>
      </c>
      <c r="V3" s="16">
        <v>3.14159265358979</v>
      </c>
      <c r="W3" s="2">
        <v>10.196999999999999</v>
      </c>
      <c r="X3" s="2"/>
      <c r="Y3" s="2"/>
    </row>
    <row r="4" spans="1:54" ht="15.75" customHeight="1">
      <c r="A4" s="35"/>
      <c r="M4" s="7"/>
      <c r="R4" s="2">
        <v>80</v>
      </c>
      <c r="S4" s="15">
        <v>971.8</v>
      </c>
      <c r="T4" s="14">
        <v>3.5499999999999999E-7</v>
      </c>
      <c r="U4" s="2">
        <v>0.01</v>
      </c>
      <c r="V4" s="16">
        <v>3.14159265358979</v>
      </c>
      <c r="W4" s="2">
        <v>10.196999999999999</v>
      </c>
    </row>
    <row r="5" spans="1:54" ht="21.75" customHeight="1">
      <c r="A5" s="36" t="s">
        <v>5</v>
      </c>
      <c r="B5" s="43" t="s">
        <v>6</v>
      </c>
      <c r="C5" s="43" t="s">
        <v>7</v>
      </c>
      <c r="D5" s="63" t="s">
        <v>8</v>
      </c>
      <c r="E5" s="53" t="s">
        <v>49</v>
      </c>
      <c r="F5" s="63" t="s">
        <v>50</v>
      </c>
      <c r="G5" s="63" t="s">
        <v>9</v>
      </c>
      <c r="H5" s="63" t="s">
        <v>10</v>
      </c>
      <c r="I5" s="63" t="s">
        <v>11</v>
      </c>
      <c r="M5" s="7"/>
      <c r="N5" s="33" t="s">
        <v>46</v>
      </c>
      <c r="O5" s="19" t="s">
        <v>44</v>
      </c>
      <c r="P5" s="17" t="s">
        <v>11</v>
      </c>
      <c r="R5" s="2" t="s">
        <v>39</v>
      </c>
      <c r="S5" s="2" t="s">
        <v>40</v>
      </c>
      <c r="T5" s="14" t="s">
        <v>41</v>
      </c>
      <c r="U5" s="2" t="s">
        <v>42</v>
      </c>
      <c r="V5" s="2" t="s">
        <v>43</v>
      </c>
      <c r="W5" s="2" t="s">
        <v>43</v>
      </c>
      <c r="X5" s="2" t="s">
        <v>42</v>
      </c>
      <c r="Y5" s="2" t="s">
        <v>43</v>
      </c>
      <c r="Z5" s="2" t="s">
        <v>42</v>
      </c>
      <c r="AA5" s="2" t="s">
        <v>43</v>
      </c>
      <c r="AB5" s="2" t="s">
        <v>42</v>
      </c>
      <c r="AC5" s="2" t="s">
        <v>43</v>
      </c>
      <c r="AD5" s="2" t="s">
        <v>42</v>
      </c>
      <c r="AE5" s="2" t="s">
        <v>43</v>
      </c>
      <c r="AF5" s="2" t="s">
        <v>42</v>
      </c>
      <c r="AG5" s="2" t="s">
        <v>43</v>
      </c>
      <c r="AH5" s="2" t="s">
        <v>42</v>
      </c>
      <c r="AI5" s="2" t="s">
        <v>43</v>
      </c>
      <c r="AJ5" s="2" t="s">
        <v>42</v>
      </c>
      <c r="AK5" s="2" t="s">
        <v>43</v>
      </c>
      <c r="AL5" s="2" t="s">
        <v>42</v>
      </c>
      <c r="AM5" s="2" t="s">
        <v>43</v>
      </c>
      <c r="AN5" s="2" t="s">
        <v>42</v>
      </c>
      <c r="AO5" s="2" t="s">
        <v>43</v>
      </c>
      <c r="AP5" s="2" t="s">
        <v>42</v>
      </c>
      <c r="AQ5" s="2" t="s">
        <v>43</v>
      </c>
      <c r="AR5" s="2" t="s">
        <v>42</v>
      </c>
      <c r="AS5" s="2" t="s">
        <v>43</v>
      </c>
      <c r="AT5" s="2" t="s">
        <v>42</v>
      </c>
      <c r="AU5" s="2" t="s">
        <v>43</v>
      </c>
      <c r="AV5" s="2" t="s">
        <v>42</v>
      </c>
      <c r="AW5" s="2" t="s">
        <v>43</v>
      </c>
      <c r="AX5" s="2" t="s">
        <v>42</v>
      </c>
      <c r="AY5" s="2" t="s">
        <v>43</v>
      </c>
      <c r="AZ5" s="2" t="s">
        <v>42</v>
      </c>
      <c r="BA5" s="2" t="s">
        <v>43</v>
      </c>
      <c r="BB5" s="2" t="s">
        <v>42</v>
      </c>
    </row>
    <row r="6" spans="1:54" ht="21" customHeight="1">
      <c r="A6" s="37"/>
      <c r="B6" s="44" t="s">
        <v>12</v>
      </c>
      <c r="C6" s="48"/>
      <c r="D6" s="64" t="s">
        <v>13</v>
      </c>
      <c r="E6" s="54" t="s">
        <v>4</v>
      </c>
      <c r="F6" s="64" t="s">
        <v>4</v>
      </c>
      <c r="G6" s="64" t="s">
        <v>14</v>
      </c>
      <c r="H6" s="64" t="s">
        <v>15</v>
      </c>
      <c r="I6" s="64" t="s">
        <v>12</v>
      </c>
      <c r="M6" s="7"/>
      <c r="N6" s="33" t="s">
        <v>34</v>
      </c>
      <c r="O6" s="19" t="s">
        <v>45</v>
      </c>
      <c r="P6" s="17" t="s">
        <v>21</v>
      </c>
    </row>
    <row r="7" spans="1:54" ht="15.9" customHeight="1" thickBot="1">
      <c r="A7" s="38">
        <v>1</v>
      </c>
      <c r="B7" s="38">
        <v>2</v>
      </c>
      <c r="C7" s="38">
        <v>3</v>
      </c>
      <c r="D7" s="65">
        <v>4</v>
      </c>
      <c r="E7" s="55">
        <v>5</v>
      </c>
      <c r="F7" s="65">
        <v>6</v>
      </c>
      <c r="G7" s="65">
        <v>7</v>
      </c>
      <c r="H7" s="65">
        <v>8</v>
      </c>
      <c r="I7" s="65">
        <v>9</v>
      </c>
      <c r="J7" s="8"/>
      <c r="M7" s="7"/>
    </row>
    <row r="8" spans="1:54">
      <c r="A8" s="39"/>
      <c r="B8" s="39"/>
      <c r="C8" s="39"/>
      <c r="D8" s="66"/>
      <c r="E8" s="56"/>
      <c r="F8" s="66"/>
      <c r="G8" s="66"/>
      <c r="H8" s="66"/>
      <c r="I8" s="66"/>
      <c r="J8" s="8"/>
      <c r="M8" s="7"/>
    </row>
    <row r="9" spans="1:54" ht="15.9" customHeight="1">
      <c r="A9" s="100" t="s">
        <v>16</v>
      </c>
      <c r="B9" s="101">
        <v>1.3</v>
      </c>
      <c r="C9" s="102">
        <v>0.5</v>
      </c>
      <c r="D9" s="67">
        <f t="shared" ref="D9:D22" si="0">0.25*(C9)^0.5</f>
        <v>0.17677669529663689</v>
      </c>
      <c r="E9" s="104" t="s">
        <v>86</v>
      </c>
      <c r="F9" s="70">
        <f>VLOOKUP(E9,Podaci!$A$91:$C$98,2)</f>
        <v>12</v>
      </c>
      <c r="G9" s="71">
        <f t="shared" ref="G9:G22" si="1">(D9/1000)/((F9/1000)^2*PI()/4)</f>
        <v>1.5630491599949761</v>
      </c>
      <c r="H9" s="67">
        <f>P9</f>
        <v>0.39944004640918063</v>
      </c>
      <c r="I9" s="67">
        <f t="shared" ref="I9:I22" si="2">B9*H9</f>
        <v>0.51927206033193485</v>
      </c>
      <c r="J9" s="8"/>
      <c r="K9" s="6"/>
      <c r="L9" s="6"/>
      <c r="M9" s="7"/>
      <c r="N9" s="105">
        <v>10</v>
      </c>
      <c r="O9" s="19">
        <f>BA9*$W$2/100000</f>
        <v>0.30726157416090816</v>
      </c>
      <c r="P9" s="19">
        <f>O9*B9</f>
        <v>0.39944004640918063</v>
      </c>
      <c r="Q9" s="6"/>
      <c r="R9" s="17">
        <f t="shared" ref="R9:R22" si="3">2*VLOOKUP(N9,$R$2:$W$4,2)*0.001*D9*0.001*D9/($V$2*$V$2*((F9/1000)^5))</f>
        <v>25441.625957052038</v>
      </c>
      <c r="S9" s="18">
        <f t="shared" ref="S9:S22" si="4">$U$2/(3.7*F9)</f>
        <v>2.252252252252252E-4</v>
      </c>
      <c r="T9" s="14">
        <f t="shared" ref="T9:T22" si="5">2.51*VLOOKUP(N9,$R$2:$W$4,3)/(SQRT(2/(VLOOKUP(N9,$R$2:$W$4,2)))*((F9/1000)^1.5))</f>
        <v>5.5838019927972271E-2</v>
      </c>
      <c r="U9" s="2">
        <v>100000</v>
      </c>
      <c r="V9" s="2">
        <v>0</v>
      </c>
      <c r="W9" s="2">
        <f>$R9/((LOG($S9+$T9*(U9^(-0.5)))/LOG(10))^2)</f>
        <v>2206.0339518648825</v>
      </c>
      <c r="X9" s="2">
        <f>W9</f>
        <v>2206.0339518648825</v>
      </c>
      <c r="Y9" s="2">
        <f>$R9/((LOG($S9+$T9*(X9^(-0.5)))/LOG(10))^2)</f>
        <v>3133.2738584729209</v>
      </c>
      <c r="Z9" s="2">
        <f>Y9</f>
        <v>3133.2738584729209</v>
      </c>
      <c r="AA9" s="2">
        <f>$R9/((LOG($S9+$T9*(Z9^(-0.5)))/LOG(10))^2)</f>
        <v>2998.9299603689951</v>
      </c>
      <c r="AB9" s="2">
        <f t="shared" ref="AB9:AB22" si="6">AA9</f>
        <v>2998.9299603689951</v>
      </c>
      <c r="AC9" s="2">
        <f t="shared" ref="AC9:AC22" si="7">$R9/((LOG($S9+$T9*(AB9^(-0.5)))/LOG(10))^2)</f>
        <v>3015.0128303785182</v>
      </c>
      <c r="AD9" s="2">
        <f t="shared" ref="AD9:AD22" si="8">AC9</f>
        <v>3015.0128303785182</v>
      </c>
      <c r="AE9" s="2">
        <f t="shared" ref="AE9:AE22" si="9">$R9/((LOG($S9+$T9*(AD9^(-0.5)))/LOG(10))^2)</f>
        <v>3013.0395578771027</v>
      </c>
      <c r="AF9" s="2">
        <f t="shared" ref="AF9:AF22" si="10">AE9</f>
        <v>3013.0395578771027</v>
      </c>
      <c r="AG9" s="2">
        <f t="shared" ref="AG9:AG22" si="11">$R9/((LOG($S9+$T9*(AF9^(-0.5)))/LOG(10))^2)</f>
        <v>3013.2809440203982</v>
      </c>
      <c r="AH9" s="2">
        <f t="shared" ref="AH9:AH22" si="12">AG9</f>
        <v>3013.2809440203982</v>
      </c>
      <c r="AI9" s="2">
        <f t="shared" ref="AI9:AI22" si="13">$R9/((LOG($S9+$T9*(AH9^(-0.5)))/LOG(10))^2)</f>
        <v>3013.2514049655192</v>
      </c>
      <c r="AJ9" s="2">
        <f t="shared" ref="AJ9:AJ22" si="14">AI9</f>
        <v>3013.2514049655192</v>
      </c>
      <c r="AK9" s="2">
        <f t="shared" ref="AK9:AK22" si="15">$R9/((LOG($S9+$T9*(AJ9^(-0.5)))/LOG(10))^2)</f>
        <v>3013.2550195751573</v>
      </c>
      <c r="AL9" s="2">
        <f t="shared" ref="AL9:AL22" si="16">AK9</f>
        <v>3013.2550195751573</v>
      </c>
      <c r="AM9" s="2">
        <f t="shared" ref="AM9:AM22" si="17">$R9/((LOG($S9+$T9*(AL9^(-0.5)))/LOG(10))^2)</f>
        <v>3013.2545772632925</v>
      </c>
      <c r="AN9" s="2">
        <f t="shared" ref="AN9:AN22" si="18">AM9</f>
        <v>3013.2545772632925</v>
      </c>
      <c r="AO9" s="2">
        <f t="shared" ref="AO9:AO22" si="19">$R9/((LOG($S9+$T9*(AN9^(-0.5)))/LOG(10))^2)</f>
        <v>3013.2546313879898</v>
      </c>
      <c r="AP9" s="2">
        <f t="shared" ref="AP9:AP22" si="20">AO9</f>
        <v>3013.2546313879898</v>
      </c>
      <c r="AQ9" s="2">
        <f t="shared" ref="AQ9:AQ22" si="21">$R9/((LOG($S9+$T9*(AP9^(-0.5)))/LOG(10))^2)</f>
        <v>3013.2546247648738</v>
      </c>
      <c r="AR9" s="2">
        <f t="shared" ref="AR9:AR22" si="22">AQ9</f>
        <v>3013.2546247648738</v>
      </c>
      <c r="AS9" s="2">
        <f t="shared" ref="AS9:AS22" si="23">$R9/((LOG($S9+$T9*(AR9^(-0.5)))/LOG(10))^2)</f>
        <v>3013.2546255753291</v>
      </c>
      <c r="AT9" s="2">
        <f t="shared" ref="AT9:AT22" si="24">AS9</f>
        <v>3013.2546255753291</v>
      </c>
      <c r="AU9" s="2">
        <f t="shared" ref="AU9:AU22" si="25">$R9/((LOG($S9+$T9*(AT9^(-0.5)))/LOG(10))^2)</f>
        <v>3013.2546254761555</v>
      </c>
      <c r="AV9" s="2">
        <f t="shared" ref="AV9:AV22" si="26">AU9</f>
        <v>3013.2546254761555</v>
      </c>
      <c r="AW9" s="2">
        <f t="shared" ref="AW9:AW22" si="27">$R9/((LOG($S9+$T9*(AV9^(-0.5)))/LOG(10))^2)</f>
        <v>3013.2546254882914</v>
      </c>
      <c r="AX9" s="2">
        <f t="shared" ref="AX9:AX22" si="28">AW9</f>
        <v>3013.2546254882914</v>
      </c>
      <c r="AY9" s="2">
        <f t="shared" ref="AY9:AY22" si="29">$R9/((LOG($S9+$T9*(AX9^(-0.5)))/LOG(10))^2)</f>
        <v>3013.2546254868066</v>
      </c>
      <c r="AZ9" s="2">
        <f t="shared" ref="AZ9:AZ22" si="30">AY9</f>
        <v>3013.2546254868066</v>
      </c>
      <c r="BA9" s="2">
        <f t="shared" ref="BA9:BA22" si="31">$R9/((LOG($S9+$T9*(AZ9^(-0.5)))/LOG(10))^2)</f>
        <v>3013.2546254869881</v>
      </c>
      <c r="BB9" s="2">
        <f t="shared" ref="BB9:BB22" si="32">BA9</f>
        <v>3013.2546254869881</v>
      </c>
    </row>
    <row r="10" spans="1:54" ht="15.9" customHeight="1">
      <c r="A10" s="100" t="s">
        <v>17</v>
      </c>
      <c r="B10" s="101">
        <v>4.8</v>
      </c>
      <c r="C10" s="102">
        <v>1</v>
      </c>
      <c r="D10" s="67">
        <f t="shared" si="0"/>
        <v>0.25</v>
      </c>
      <c r="E10" s="104" t="s">
        <v>86</v>
      </c>
      <c r="F10" s="70">
        <f>VLOOKUP(E10,Podaci!$A$91:$C$98,2)</f>
        <v>12</v>
      </c>
      <c r="G10" s="71">
        <f t="shared" si="1"/>
        <v>2.2104853207207689</v>
      </c>
      <c r="H10" s="67">
        <f t="shared" ref="H10:H22" si="33">P10</f>
        <v>2.7438093831730428</v>
      </c>
      <c r="I10" s="67">
        <f t="shared" si="2"/>
        <v>13.170285039230604</v>
      </c>
      <c r="J10" s="8"/>
      <c r="K10" s="6"/>
      <c r="L10" s="6"/>
      <c r="M10" s="7"/>
      <c r="N10" s="105">
        <v>10</v>
      </c>
      <c r="O10" s="19">
        <f t="shared" ref="O10:O22" si="34">BA10*$W$2/100000</f>
        <v>0.5716269548277173</v>
      </c>
      <c r="P10" s="19">
        <f t="shared" ref="P10:P22" si="35">O10*B10</f>
        <v>2.7438093831730428</v>
      </c>
      <c r="Q10" s="6"/>
      <c r="R10" s="17">
        <f t="shared" si="3"/>
        <v>50883.251914104061</v>
      </c>
      <c r="S10" s="18">
        <f t="shared" si="4"/>
        <v>2.252252252252252E-4</v>
      </c>
      <c r="T10" s="14">
        <f t="shared" si="5"/>
        <v>5.5838019927972271E-2</v>
      </c>
      <c r="U10" s="2">
        <v>100000</v>
      </c>
      <c r="V10" s="2">
        <v>0</v>
      </c>
      <c r="W10" s="2">
        <f t="shared" ref="W10:W22" si="36">$R10/((LOG($S10+$T10*(U10^(-0.5)))/LOG(10))^2)</f>
        <v>4412.0679037297632</v>
      </c>
      <c r="X10" s="2">
        <f t="shared" ref="X10:X22" si="37">W10</f>
        <v>4412.0679037297632</v>
      </c>
      <c r="Y10" s="2">
        <f t="shared" ref="Y10:Y22" si="38">$R10/((LOG($S10+$T10*(X10^(-0.5)))/LOG(10))^2)</f>
        <v>5759.5689854596822</v>
      </c>
      <c r="Z10" s="2">
        <f t="shared" ref="Z10:Z22" si="39">Y10</f>
        <v>5759.5689854596822</v>
      </c>
      <c r="AA10" s="2">
        <f t="shared" ref="AA10:AA22" si="40">$R10/((LOG($S10+$T10*(Z10^(-0.5)))/LOG(10))^2)</f>
        <v>5589.1070657246446</v>
      </c>
      <c r="AB10" s="2">
        <f t="shared" si="6"/>
        <v>5589.1070657246446</v>
      </c>
      <c r="AC10" s="2">
        <f t="shared" si="7"/>
        <v>5607.6901446431548</v>
      </c>
      <c r="AD10" s="2">
        <f t="shared" si="8"/>
        <v>5607.6901446431548</v>
      </c>
      <c r="AE10" s="2">
        <f t="shared" si="9"/>
        <v>5605.6292144302788</v>
      </c>
      <c r="AF10" s="2">
        <f t="shared" si="10"/>
        <v>5605.6292144302788</v>
      </c>
      <c r="AG10" s="2">
        <f t="shared" si="11"/>
        <v>5605.8573470238243</v>
      </c>
      <c r="AH10" s="2">
        <f t="shared" si="12"/>
        <v>5605.8573470238243</v>
      </c>
      <c r="AI10" s="2">
        <f t="shared" si="13"/>
        <v>5605.8320888239323</v>
      </c>
      <c r="AJ10" s="2">
        <f t="shared" si="14"/>
        <v>5605.8320888239323</v>
      </c>
      <c r="AK10" s="2">
        <f t="shared" si="15"/>
        <v>5605.8348852759937</v>
      </c>
      <c r="AL10" s="2">
        <f t="shared" si="16"/>
        <v>5605.8348852759937</v>
      </c>
      <c r="AM10" s="2">
        <f t="shared" si="17"/>
        <v>5605.8345756670651</v>
      </c>
      <c r="AN10" s="2">
        <f t="shared" si="18"/>
        <v>5605.8345756670651</v>
      </c>
      <c r="AO10" s="2">
        <f t="shared" si="19"/>
        <v>5605.8346099453784</v>
      </c>
      <c r="AP10" s="2">
        <f t="shared" si="20"/>
        <v>5605.8346099453784</v>
      </c>
      <c r="AQ10" s="2">
        <f t="shared" si="21"/>
        <v>5605.8346061502607</v>
      </c>
      <c r="AR10" s="2">
        <f t="shared" si="22"/>
        <v>5605.8346061502607</v>
      </c>
      <c r="AS10" s="2">
        <f t="shared" si="23"/>
        <v>5605.8346065704354</v>
      </c>
      <c r="AT10" s="2">
        <f t="shared" si="24"/>
        <v>5605.8346065704354</v>
      </c>
      <c r="AU10" s="2">
        <f t="shared" si="25"/>
        <v>5605.8346065239166</v>
      </c>
      <c r="AV10" s="2">
        <f t="shared" si="26"/>
        <v>5605.8346065239166</v>
      </c>
      <c r="AW10" s="2">
        <f t="shared" si="27"/>
        <v>5605.8346065290661</v>
      </c>
      <c r="AX10" s="2">
        <f t="shared" si="28"/>
        <v>5605.8346065290661</v>
      </c>
      <c r="AY10" s="2">
        <f t="shared" si="29"/>
        <v>5605.8346065284959</v>
      </c>
      <c r="AZ10" s="2">
        <f t="shared" si="30"/>
        <v>5605.8346065284959</v>
      </c>
      <c r="BA10" s="2">
        <f t="shared" si="31"/>
        <v>5605.8346065285605</v>
      </c>
      <c r="BB10" s="2">
        <f t="shared" si="32"/>
        <v>5605.8346065285605</v>
      </c>
    </row>
    <row r="11" spans="1:54" ht="15.9" customHeight="1">
      <c r="A11" s="100" t="s">
        <v>18</v>
      </c>
      <c r="B11" s="101">
        <v>1.7</v>
      </c>
      <c r="C11" s="102">
        <v>1.25</v>
      </c>
      <c r="D11" s="67">
        <f t="shared" si="0"/>
        <v>0.27950849718747373</v>
      </c>
      <c r="E11" s="104" t="s">
        <v>86</v>
      </c>
      <c r="F11" s="70">
        <f>VLOOKUP(E11,Podaci!$A$91:$C$98,2)</f>
        <v>12</v>
      </c>
      <c r="G11" s="71">
        <f t="shared" si="1"/>
        <v>2.471397720198532</v>
      </c>
      <c r="H11" s="67">
        <f t="shared" si="33"/>
        <v>1.1883989881943986</v>
      </c>
      <c r="I11" s="67">
        <f t="shared" si="2"/>
        <v>2.0202782799304777</v>
      </c>
      <c r="J11" s="8"/>
      <c r="K11" s="6"/>
      <c r="L11" s="6"/>
      <c r="M11" s="7"/>
      <c r="N11" s="105">
        <v>10</v>
      </c>
      <c r="O11" s="19">
        <f t="shared" si="34"/>
        <v>0.69905822834964626</v>
      </c>
      <c r="P11" s="19">
        <f t="shared" si="35"/>
        <v>1.1883989881943986</v>
      </c>
      <c r="Q11" s="6"/>
      <c r="R11" s="17">
        <f t="shared" si="3"/>
        <v>63604.064892630078</v>
      </c>
      <c r="S11" s="18">
        <f t="shared" si="4"/>
        <v>2.252252252252252E-4</v>
      </c>
      <c r="T11" s="14">
        <f t="shared" si="5"/>
        <v>5.5838019927972271E-2</v>
      </c>
      <c r="U11" s="2">
        <v>100000</v>
      </c>
      <c r="V11" s="2">
        <v>0</v>
      </c>
      <c r="W11" s="2">
        <f t="shared" si="36"/>
        <v>5515.084879662204</v>
      </c>
      <c r="X11" s="2">
        <f t="shared" si="37"/>
        <v>5515.084879662204</v>
      </c>
      <c r="Y11" s="2">
        <f t="shared" si="38"/>
        <v>7019.9843857067235</v>
      </c>
      <c r="Z11" s="2">
        <f t="shared" si="39"/>
        <v>7019.9843857067235</v>
      </c>
      <c r="AA11" s="2">
        <f t="shared" si="40"/>
        <v>6838.2167167535999</v>
      </c>
      <c r="AB11" s="2">
        <f t="shared" si="6"/>
        <v>6838.2167167535999</v>
      </c>
      <c r="AC11" s="2">
        <f t="shared" si="7"/>
        <v>6857.3817380107721</v>
      </c>
      <c r="AD11" s="2">
        <f t="shared" si="8"/>
        <v>6857.3817380107721</v>
      </c>
      <c r="AE11" s="2">
        <f t="shared" si="9"/>
        <v>6855.3303124005097</v>
      </c>
      <c r="AF11" s="2">
        <f t="shared" si="10"/>
        <v>6855.3303124005097</v>
      </c>
      <c r="AG11" s="2">
        <f t="shared" si="11"/>
        <v>6855.5495447571502</v>
      </c>
      <c r="AH11" s="2">
        <f t="shared" si="12"/>
        <v>6855.5495447571502</v>
      </c>
      <c r="AI11" s="2">
        <f t="shared" si="13"/>
        <v>6855.526111744527</v>
      </c>
      <c r="AJ11" s="2">
        <f t="shared" si="14"/>
        <v>6855.526111744527</v>
      </c>
      <c r="AK11" s="2">
        <f t="shared" si="15"/>
        <v>6855.528616374816</v>
      </c>
      <c r="AL11" s="2">
        <f t="shared" si="16"/>
        <v>6855.528616374816</v>
      </c>
      <c r="AM11" s="2">
        <f t="shared" si="17"/>
        <v>6855.5283486676581</v>
      </c>
      <c r="AN11" s="2">
        <f t="shared" si="18"/>
        <v>6855.5283486676581</v>
      </c>
      <c r="AO11" s="2">
        <f t="shared" si="19"/>
        <v>6855.5283772815046</v>
      </c>
      <c r="AP11" s="2">
        <f t="shared" si="20"/>
        <v>6855.5283772815046</v>
      </c>
      <c r="AQ11" s="2">
        <f t="shared" si="21"/>
        <v>6855.5283742231177</v>
      </c>
      <c r="AR11" s="2">
        <f t="shared" si="22"/>
        <v>6855.5283742231177</v>
      </c>
      <c r="AS11" s="2">
        <f t="shared" si="23"/>
        <v>6855.5283745500128</v>
      </c>
      <c r="AT11" s="2">
        <f t="shared" si="24"/>
        <v>6855.5283745500128</v>
      </c>
      <c r="AU11" s="2">
        <f t="shared" si="25"/>
        <v>6855.5283745150718</v>
      </c>
      <c r="AV11" s="2">
        <f t="shared" si="26"/>
        <v>6855.5283745150718</v>
      </c>
      <c r="AW11" s="2">
        <f t="shared" si="27"/>
        <v>6855.5283745188062</v>
      </c>
      <c r="AX11" s="2">
        <f t="shared" si="28"/>
        <v>6855.5283745188062</v>
      </c>
      <c r="AY11" s="2">
        <f t="shared" si="29"/>
        <v>6855.5283745184088</v>
      </c>
      <c r="AZ11" s="2">
        <f t="shared" si="30"/>
        <v>6855.5283745184088</v>
      </c>
      <c r="BA11" s="2">
        <f t="shared" si="31"/>
        <v>6855.5283745184497</v>
      </c>
      <c r="BB11" s="2">
        <f t="shared" si="32"/>
        <v>6855.5283745184497</v>
      </c>
    </row>
    <row r="12" spans="1:54" ht="15.9" customHeight="1">
      <c r="A12" s="100" t="s">
        <v>19</v>
      </c>
      <c r="B12" s="101">
        <v>1.2</v>
      </c>
      <c r="C12" s="102">
        <v>1.5</v>
      </c>
      <c r="D12" s="67">
        <f t="shared" si="0"/>
        <v>0.30618621784789724</v>
      </c>
      <c r="E12" s="104" t="s">
        <v>86</v>
      </c>
      <c r="F12" s="70">
        <f>VLOOKUP(E12,Podaci!$A$91:$C$98,2)</f>
        <v>12</v>
      </c>
      <c r="G12" s="71">
        <f t="shared" si="1"/>
        <v>2.7072805598391532</v>
      </c>
      <c r="H12" s="67">
        <f t="shared" si="33"/>
        <v>0.98930883512663026</v>
      </c>
      <c r="I12" s="67">
        <f t="shared" si="2"/>
        <v>1.1871706021519564</v>
      </c>
      <c r="J12" s="8"/>
      <c r="K12" s="6"/>
      <c r="L12" s="6"/>
      <c r="M12" s="7"/>
      <c r="N12" s="105">
        <v>10</v>
      </c>
      <c r="O12" s="19">
        <f t="shared" si="34"/>
        <v>0.82442402927219194</v>
      </c>
      <c r="P12" s="19">
        <f t="shared" si="35"/>
        <v>0.98930883512663026</v>
      </c>
      <c r="Q12" s="6"/>
      <c r="R12" s="17">
        <f t="shared" si="3"/>
        <v>76324.877871156088</v>
      </c>
      <c r="S12" s="18">
        <f t="shared" si="4"/>
        <v>2.252252252252252E-4</v>
      </c>
      <c r="T12" s="14">
        <f t="shared" si="5"/>
        <v>5.5838019927972271E-2</v>
      </c>
      <c r="U12" s="2">
        <v>100000</v>
      </c>
      <c r="V12" s="2">
        <v>0</v>
      </c>
      <c r="W12" s="2">
        <f t="shared" si="36"/>
        <v>6618.1018555946448</v>
      </c>
      <c r="X12" s="2">
        <f t="shared" si="37"/>
        <v>6618.1018555946448</v>
      </c>
      <c r="Y12" s="2">
        <f t="shared" si="38"/>
        <v>8257.7829978455702</v>
      </c>
      <c r="Z12" s="2">
        <f t="shared" si="39"/>
        <v>8257.7829978455702</v>
      </c>
      <c r="AA12" s="2">
        <f t="shared" si="40"/>
        <v>8067.283504807031</v>
      </c>
      <c r="AB12" s="2">
        <f t="shared" si="6"/>
        <v>8067.283504807031</v>
      </c>
      <c r="AC12" s="2">
        <f t="shared" si="7"/>
        <v>8086.8032588334527</v>
      </c>
      <c r="AD12" s="2">
        <f t="shared" si="8"/>
        <v>8086.8032588334527</v>
      </c>
      <c r="AE12" s="2">
        <f t="shared" si="9"/>
        <v>8084.775953422587</v>
      </c>
      <c r="AF12" s="2">
        <f t="shared" si="10"/>
        <v>8084.775953422587</v>
      </c>
      <c r="AG12" s="2">
        <f t="shared" si="11"/>
        <v>8084.9862140783953</v>
      </c>
      <c r="AH12" s="2">
        <f t="shared" si="12"/>
        <v>8084.9862140783953</v>
      </c>
      <c r="AI12" s="2">
        <f t="shared" si="13"/>
        <v>8084.964403874088</v>
      </c>
      <c r="AJ12" s="2">
        <f t="shared" si="14"/>
        <v>8084.964403874088</v>
      </c>
      <c r="AK12" s="2">
        <f t="shared" si="15"/>
        <v>8084.9666661987521</v>
      </c>
      <c r="AL12" s="2">
        <f t="shared" si="16"/>
        <v>8084.9666661987521</v>
      </c>
      <c r="AM12" s="2">
        <f t="shared" si="17"/>
        <v>8084.9664315324098</v>
      </c>
      <c r="AN12" s="2">
        <f t="shared" si="18"/>
        <v>8084.9664315324098</v>
      </c>
      <c r="AO12" s="2">
        <f t="shared" si="19"/>
        <v>8084.9664558738687</v>
      </c>
      <c r="AP12" s="2">
        <f t="shared" si="20"/>
        <v>8084.9664558738687</v>
      </c>
      <c r="AQ12" s="2">
        <f t="shared" si="21"/>
        <v>8084.9664533489804</v>
      </c>
      <c r="AR12" s="2">
        <f t="shared" si="22"/>
        <v>8084.9664533489804</v>
      </c>
      <c r="AS12" s="2">
        <f t="shared" si="23"/>
        <v>8084.9664536108821</v>
      </c>
      <c r="AT12" s="2">
        <f t="shared" si="24"/>
        <v>8084.9664536108821</v>
      </c>
      <c r="AU12" s="2">
        <f t="shared" si="25"/>
        <v>8084.9664535837155</v>
      </c>
      <c r="AV12" s="2">
        <f t="shared" si="26"/>
        <v>8084.9664535837155</v>
      </c>
      <c r="AW12" s="2">
        <f t="shared" si="27"/>
        <v>8084.9664535865322</v>
      </c>
      <c r="AX12" s="2">
        <f t="shared" si="28"/>
        <v>8084.9664535865322</v>
      </c>
      <c r="AY12" s="2">
        <f t="shared" si="29"/>
        <v>8084.9664535862394</v>
      </c>
      <c r="AZ12" s="2">
        <f t="shared" si="30"/>
        <v>8084.9664535862394</v>
      </c>
      <c r="BA12" s="2">
        <f t="shared" si="31"/>
        <v>8084.9664535862703</v>
      </c>
      <c r="BB12" s="2">
        <f t="shared" si="32"/>
        <v>8084.9664535862703</v>
      </c>
    </row>
    <row r="13" spans="1:54" ht="15.9" customHeight="1">
      <c r="A13" s="100" t="s">
        <v>22</v>
      </c>
      <c r="B13" s="101">
        <v>3.4</v>
      </c>
      <c r="C13" s="102">
        <v>2.25</v>
      </c>
      <c r="D13" s="67">
        <f t="shared" si="0"/>
        <v>0.375</v>
      </c>
      <c r="E13" s="104" t="s">
        <v>87</v>
      </c>
      <c r="F13" s="70">
        <f>VLOOKUP(E13,Podaci!$A$91:$C$98,2)</f>
        <v>16</v>
      </c>
      <c r="G13" s="71">
        <f t="shared" si="1"/>
        <v>1.8650969893581486</v>
      </c>
      <c r="H13" s="67">
        <f t="shared" si="33"/>
        <v>0.99738874061341032</v>
      </c>
      <c r="I13" s="67">
        <f t="shared" si="2"/>
        <v>3.391121718085595</v>
      </c>
      <c r="J13" s="8"/>
      <c r="K13" s="6"/>
      <c r="L13" s="6"/>
      <c r="M13" s="7"/>
      <c r="N13" s="105">
        <v>10</v>
      </c>
      <c r="O13" s="19">
        <f t="shared" si="34"/>
        <v>0.29334962959217953</v>
      </c>
      <c r="P13" s="19">
        <f t="shared" si="35"/>
        <v>0.99738874061341032</v>
      </c>
      <c r="Q13" s="6"/>
      <c r="R13" s="17">
        <f t="shared" si="3"/>
        <v>27168.376937535544</v>
      </c>
      <c r="S13" s="18">
        <f t="shared" si="4"/>
        <v>1.689189189189189E-4</v>
      </c>
      <c r="T13" s="14">
        <f t="shared" si="5"/>
        <v>3.6267857815984308E-2</v>
      </c>
      <c r="U13" s="2">
        <v>100000</v>
      </c>
      <c r="V13" s="2">
        <v>0</v>
      </c>
      <c r="W13" s="2">
        <f t="shared" si="36"/>
        <v>2159.0980436592331</v>
      </c>
      <c r="X13" s="2">
        <f t="shared" si="37"/>
        <v>2159.0980436592331</v>
      </c>
      <c r="Y13" s="2">
        <f t="shared" si="38"/>
        <v>2973.8701300614644</v>
      </c>
      <c r="Z13" s="2">
        <f t="shared" si="39"/>
        <v>2973.8701300614644</v>
      </c>
      <c r="AA13" s="2">
        <f t="shared" si="40"/>
        <v>2866.0784975059923</v>
      </c>
      <c r="AB13" s="2">
        <f t="shared" si="6"/>
        <v>2866.0784975059923</v>
      </c>
      <c r="AC13" s="2">
        <f t="shared" si="7"/>
        <v>2878.0406889882856</v>
      </c>
      <c r="AD13" s="2">
        <f t="shared" si="8"/>
        <v>2878.0406889882856</v>
      </c>
      <c r="AE13" s="2">
        <f t="shared" si="9"/>
        <v>2876.6852195942975</v>
      </c>
      <c r="AF13" s="2">
        <f t="shared" si="10"/>
        <v>2876.6852195942975</v>
      </c>
      <c r="AG13" s="2">
        <f t="shared" si="11"/>
        <v>2876.8384520053683</v>
      </c>
      <c r="AH13" s="2">
        <f t="shared" si="12"/>
        <v>2876.8384520053683</v>
      </c>
      <c r="AI13" s="2">
        <f t="shared" si="13"/>
        <v>2876.8211248710772</v>
      </c>
      <c r="AJ13" s="2">
        <f t="shared" si="14"/>
        <v>2876.8211248710772</v>
      </c>
      <c r="AK13" s="2">
        <f t="shared" si="15"/>
        <v>2876.8230841209338</v>
      </c>
      <c r="AL13" s="2">
        <f t="shared" si="16"/>
        <v>2876.8230841209338</v>
      </c>
      <c r="AM13" s="2">
        <f t="shared" si="17"/>
        <v>2876.8228625797983</v>
      </c>
      <c r="AN13" s="2">
        <f t="shared" si="18"/>
        <v>2876.8228625797983</v>
      </c>
      <c r="AO13" s="2">
        <f t="shared" si="19"/>
        <v>2876.8228876304343</v>
      </c>
      <c r="AP13" s="2">
        <f t="shared" si="20"/>
        <v>2876.8228876304343</v>
      </c>
      <c r="AQ13" s="2">
        <f t="shared" si="21"/>
        <v>2876.822884797848</v>
      </c>
      <c r="AR13" s="2">
        <f t="shared" si="22"/>
        <v>2876.822884797848</v>
      </c>
      <c r="AS13" s="2">
        <f t="shared" si="23"/>
        <v>2876.8228851181416</v>
      </c>
      <c r="AT13" s="2">
        <f t="shared" si="24"/>
        <v>2876.8228851181416</v>
      </c>
      <c r="AU13" s="2">
        <f t="shared" si="25"/>
        <v>2876.8228850819241</v>
      </c>
      <c r="AV13" s="2">
        <f t="shared" si="26"/>
        <v>2876.8228850819241</v>
      </c>
      <c r="AW13" s="2">
        <f t="shared" si="27"/>
        <v>2876.8228850860191</v>
      </c>
      <c r="AX13" s="2">
        <f t="shared" si="28"/>
        <v>2876.8228850860191</v>
      </c>
      <c r="AY13" s="2">
        <f t="shared" si="29"/>
        <v>2876.8228850855567</v>
      </c>
      <c r="AZ13" s="2">
        <f t="shared" si="30"/>
        <v>2876.8228850855567</v>
      </c>
      <c r="BA13" s="2">
        <f t="shared" si="31"/>
        <v>2876.822885085609</v>
      </c>
      <c r="BB13" s="2">
        <f t="shared" si="32"/>
        <v>2876.822885085609</v>
      </c>
    </row>
    <row r="14" spans="1:54" ht="15.9" customHeight="1">
      <c r="A14" s="100" t="s">
        <v>23</v>
      </c>
      <c r="B14" s="101">
        <v>3.4</v>
      </c>
      <c r="C14" s="102">
        <v>5</v>
      </c>
      <c r="D14" s="67">
        <f t="shared" si="0"/>
        <v>0.55901699437494745</v>
      </c>
      <c r="E14" s="104" t="s">
        <v>86</v>
      </c>
      <c r="F14" s="70">
        <f>VLOOKUP(E14,Podaci!$A$91:$C$98,2)</f>
        <v>12</v>
      </c>
      <c r="G14" s="71">
        <f t="shared" si="1"/>
        <v>4.942795440397064</v>
      </c>
      <c r="H14" s="67">
        <f t="shared" si="33"/>
        <v>8.4329159054120435</v>
      </c>
      <c r="I14" s="67">
        <f t="shared" si="2"/>
        <v>28.671914078400945</v>
      </c>
      <c r="J14" s="8"/>
      <c r="K14" s="6"/>
      <c r="L14" s="6"/>
      <c r="M14" s="7"/>
      <c r="N14" s="105">
        <v>10</v>
      </c>
      <c r="O14" s="19">
        <f t="shared" si="34"/>
        <v>2.480269383944719</v>
      </c>
      <c r="P14" s="19">
        <f t="shared" si="35"/>
        <v>8.4329159054120435</v>
      </c>
      <c r="Q14" s="6"/>
      <c r="R14" s="17">
        <f t="shared" si="3"/>
        <v>254416.25957052031</v>
      </c>
      <c r="S14" s="18">
        <f t="shared" si="4"/>
        <v>2.252252252252252E-4</v>
      </c>
      <c r="T14" s="14">
        <f t="shared" si="5"/>
        <v>5.5838019927972271E-2</v>
      </c>
      <c r="U14" s="2">
        <v>100000</v>
      </c>
      <c r="V14" s="2">
        <v>0</v>
      </c>
      <c r="W14" s="2">
        <f t="shared" si="36"/>
        <v>22060.339518648816</v>
      </c>
      <c r="X14" s="2">
        <f t="shared" si="37"/>
        <v>22060.339518648816</v>
      </c>
      <c r="Y14" s="2">
        <f t="shared" si="38"/>
        <v>24522.38248687673</v>
      </c>
      <c r="Z14" s="2">
        <f t="shared" si="39"/>
        <v>24522.38248687673</v>
      </c>
      <c r="AA14" s="2">
        <f t="shared" si="40"/>
        <v>24307.215991759134</v>
      </c>
      <c r="AB14" s="2">
        <f t="shared" si="6"/>
        <v>24307.215991759134</v>
      </c>
      <c r="AC14" s="2">
        <f t="shared" si="7"/>
        <v>24324.865057388917</v>
      </c>
      <c r="AD14" s="2">
        <f t="shared" si="8"/>
        <v>24324.865057388917</v>
      </c>
      <c r="AE14" s="2">
        <f t="shared" si="9"/>
        <v>24323.409656990589</v>
      </c>
      <c r="AF14" s="2">
        <f t="shared" si="10"/>
        <v>24323.409656990589</v>
      </c>
      <c r="AG14" s="2">
        <f t="shared" si="11"/>
        <v>24323.529621518632</v>
      </c>
      <c r="AH14" s="2">
        <f t="shared" si="12"/>
        <v>24323.529621518632</v>
      </c>
      <c r="AI14" s="2">
        <f t="shared" si="13"/>
        <v>24323.519732825316</v>
      </c>
      <c r="AJ14" s="2">
        <f t="shared" si="14"/>
        <v>24323.519732825316</v>
      </c>
      <c r="AK14" s="2">
        <f t="shared" si="15"/>
        <v>24323.520547949305</v>
      </c>
      <c r="AL14" s="2">
        <f t="shared" si="16"/>
        <v>24323.520547949305</v>
      </c>
      <c r="AM14" s="2">
        <f t="shared" si="17"/>
        <v>24323.5204807587</v>
      </c>
      <c r="AN14" s="2">
        <f t="shared" si="18"/>
        <v>24323.5204807587</v>
      </c>
      <c r="AO14" s="2">
        <f t="shared" si="19"/>
        <v>24323.52048629722</v>
      </c>
      <c r="AP14" s="2">
        <f t="shared" si="20"/>
        <v>24323.52048629722</v>
      </c>
      <c r="AQ14" s="2">
        <f t="shared" si="21"/>
        <v>24323.520485840676</v>
      </c>
      <c r="AR14" s="2">
        <f t="shared" si="22"/>
        <v>24323.520485840676</v>
      </c>
      <c r="AS14" s="2">
        <f t="shared" si="23"/>
        <v>24323.520485878311</v>
      </c>
      <c r="AT14" s="2">
        <f t="shared" si="24"/>
        <v>24323.520485878311</v>
      </c>
      <c r="AU14" s="2">
        <f t="shared" si="25"/>
        <v>24323.520485875215</v>
      </c>
      <c r="AV14" s="2">
        <f t="shared" si="26"/>
        <v>24323.520485875215</v>
      </c>
      <c r="AW14" s="2">
        <f t="shared" si="27"/>
        <v>24323.520485875466</v>
      </c>
      <c r="AX14" s="2">
        <f t="shared" si="28"/>
        <v>24323.520485875466</v>
      </c>
      <c r="AY14" s="2">
        <f t="shared" si="29"/>
        <v>24323.520485875444</v>
      </c>
      <c r="AZ14" s="2">
        <f t="shared" si="30"/>
        <v>24323.520485875444</v>
      </c>
      <c r="BA14" s="2">
        <f t="shared" si="31"/>
        <v>24323.520485875444</v>
      </c>
      <c r="BB14" s="2">
        <f t="shared" si="32"/>
        <v>24323.520485875444</v>
      </c>
    </row>
    <row r="15" spans="1:54" ht="15.9" customHeight="1">
      <c r="A15" s="100" t="s">
        <v>20</v>
      </c>
      <c r="B15" s="101">
        <v>3.4</v>
      </c>
      <c r="C15" s="102">
        <v>7.25</v>
      </c>
      <c r="D15" s="67">
        <f t="shared" si="0"/>
        <v>0.67314560089181297</v>
      </c>
      <c r="E15" s="104" t="s">
        <v>90</v>
      </c>
      <c r="F15" s="70">
        <f>VLOOKUP(E15,Podaci!$A$91:$C$98,2)</f>
        <v>26</v>
      </c>
      <c r="G15" s="71">
        <f t="shared" si="1"/>
        <v>1.2678633112721445</v>
      </c>
      <c r="H15" s="67">
        <f t="shared" si="33"/>
        <v>0.27213141569311255</v>
      </c>
      <c r="I15" s="67">
        <f t="shared" si="2"/>
        <v>0.92524681335658265</v>
      </c>
      <c r="J15" s="8"/>
      <c r="K15" s="6"/>
      <c r="L15" s="6"/>
      <c r="M15" s="7"/>
      <c r="N15" s="105">
        <v>10</v>
      </c>
      <c r="O15" s="19">
        <f t="shared" si="34"/>
        <v>8.0038651674444877E-2</v>
      </c>
      <c r="P15" s="19">
        <f t="shared" si="35"/>
        <v>0.27213141569311255</v>
      </c>
      <c r="Q15" s="6"/>
      <c r="R15" s="17">
        <f t="shared" si="3"/>
        <v>7725.9582322034921</v>
      </c>
      <c r="S15" s="18">
        <f t="shared" si="4"/>
        <v>1.0395010395010396E-4</v>
      </c>
      <c r="T15" s="14">
        <f t="shared" si="5"/>
        <v>1.7508214411352661E-2</v>
      </c>
      <c r="U15" s="2">
        <v>100000</v>
      </c>
      <c r="V15" s="2">
        <v>0</v>
      </c>
      <c r="W15" s="2">
        <f t="shared" si="36"/>
        <v>535.67542364547512</v>
      </c>
      <c r="X15" s="2">
        <f t="shared" si="37"/>
        <v>535.67542364547512</v>
      </c>
      <c r="Y15" s="2">
        <f t="shared" si="38"/>
        <v>822.26006255279299</v>
      </c>
      <c r="Z15" s="2">
        <f t="shared" si="39"/>
        <v>822.26006255279299</v>
      </c>
      <c r="AA15" s="2">
        <f t="shared" si="40"/>
        <v>780.61938795200103</v>
      </c>
      <c r="AB15" s="2">
        <f t="shared" si="6"/>
        <v>780.61938795200103</v>
      </c>
      <c r="AC15" s="2">
        <f t="shared" si="7"/>
        <v>785.4361175934522</v>
      </c>
      <c r="AD15" s="2">
        <f t="shared" si="8"/>
        <v>785.4361175934522</v>
      </c>
      <c r="AE15" s="2">
        <f t="shared" si="9"/>
        <v>784.86271077968013</v>
      </c>
      <c r="AF15" s="2">
        <f t="shared" si="10"/>
        <v>784.86271077968013</v>
      </c>
      <c r="AG15" s="2">
        <f t="shared" si="11"/>
        <v>784.93074123538122</v>
      </c>
      <c r="AH15" s="2">
        <f t="shared" si="12"/>
        <v>784.93074123538122</v>
      </c>
      <c r="AI15" s="2">
        <f t="shared" si="13"/>
        <v>784.92266668156685</v>
      </c>
      <c r="AJ15" s="2">
        <f t="shared" si="14"/>
        <v>784.92266668156685</v>
      </c>
      <c r="AK15" s="2">
        <f t="shared" si="15"/>
        <v>784.92362500688841</v>
      </c>
      <c r="AL15" s="2">
        <f t="shared" si="16"/>
        <v>784.92362500688841</v>
      </c>
      <c r="AM15" s="2">
        <f t="shared" si="17"/>
        <v>784.92351126777123</v>
      </c>
      <c r="AN15" s="2">
        <f t="shared" si="18"/>
        <v>784.92351126777123</v>
      </c>
      <c r="AO15" s="2">
        <f t="shared" si="19"/>
        <v>784.92352476692213</v>
      </c>
      <c r="AP15" s="2">
        <f t="shared" si="20"/>
        <v>784.92352476692213</v>
      </c>
      <c r="AQ15" s="2">
        <f t="shared" si="21"/>
        <v>784.9235231647724</v>
      </c>
      <c r="AR15" s="2">
        <f t="shared" si="22"/>
        <v>784.9235231647724</v>
      </c>
      <c r="AS15" s="2">
        <f t="shared" si="23"/>
        <v>784.92352335492399</v>
      </c>
      <c r="AT15" s="2">
        <f t="shared" si="24"/>
        <v>784.92352335492399</v>
      </c>
      <c r="AU15" s="2">
        <f t="shared" si="25"/>
        <v>784.92352333235578</v>
      </c>
      <c r="AV15" s="2">
        <f t="shared" si="26"/>
        <v>784.92352333235578</v>
      </c>
      <c r="AW15" s="2">
        <f t="shared" si="27"/>
        <v>784.92352333503425</v>
      </c>
      <c r="AX15" s="2">
        <f t="shared" si="28"/>
        <v>784.92352333503425</v>
      </c>
      <c r="AY15" s="2">
        <f t="shared" si="29"/>
        <v>784.92352333471626</v>
      </c>
      <c r="AZ15" s="2">
        <f t="shared" si="30"/>
        <v>784.92352333471626</v>
      </c>
      <c r="BA15" s="2">
        <f t="shared" si="31"/>
        <v>784.92352333475412</v>
      </c>
      <c r="BB15" s="2">
        <f t="shared" si="32"/>
        <v>784.92352333475412</v>
      </c>
    </row>
    <row r="16" spans="1:54" ht="15.6" customHeight="1">
      <c r="A16" s="100" t="s">
        <v>24</v>
      </c>
      <c r="B16" s="101">
        <v>3.4</v>
      </c>
      <c r="C16" s="102">
        <v>10</v>
      </c>
      <c r="D16" s="67">
        <f t="shared" si="0"/>
        <v>0.79056941504209488</v>
      </c>
      <c r="E16" s="104" t="s">
        <v>86</v>
      </c>
      <c r="F16" s="70">
        <f>VLOOKUP(E16,Podaci!$A$91:$C$98,2)</f>
        <v>12</v>
      </c>
      <c r="G16" s="71">
        <f t="shared" si="1"/>
        <v>6.9901683478454224</v>
      </c>
      <c r="H16" s="67">
        <f t="shared" si="33"/>
        <v>16.057540048238469</v>
      </c>
      <c r="I16" s="67">
        <f t="shared" si="2"/>
        <v>54.595636164010791</v>
      </c>
      <c r="J16" s="8"/>
      <c r="K16" s="6"/>
      <c r="L16" s="6"/>
      <c r="M16" s="7"/>
      <c r="N16" s="105">
        <v>10</v>
      </c>
      <c r="O16" s="19">
        <f t="shared" si="34"/>
        <v>4.7228058965407262</v>
      </c>
      <c r="P16" s="19">
        <f t="shared" si="35"/>
        <v>16.057540048238469</v>
      </c>
      <c r="Q16" s="6"/>
      <c r="R16" s="17">
        <f t="shared" si="3"/>
        <v>508832.51914104063</v>
      </c>
      <c r="S16" s="18">
        <f t="shared" si="4"/>
        <v>2.252252252252252E-4</v>
      </c>
      <c r="T16" s="14">
        <f t="shared" si="5"/>
        <v>5.5838019927972271E-2</v>
      </c>
      <c r="U16" s="2">
        <v>100000</v>
      </c>
      <c r="V16" s="2">
        <v>0</v>
      </c>
      <c r="W16" s="2">
        <f t="shared" si="36"/>
        <v>44120.679037297632</v>
      </c>
      <c r="X16" s="2">
        <f t="shared" si="37"/>
        <v>44120.679037297632</v>
      </c>
      <c r="Y16" s="2">
        <f t="shared" si="38"/>
        <v>46474.661744831275</v>
      </c>
      <c r="Z16" s="2">
        <f t="shared" si="39"/>
        <v>46474.661744831275</v>
      </c>
      <c r="AA16" s="2">
        <f t="shared" si="40"/>
        <v>46304.512565379264</v>
      </c>
      <c r="AB16" s="2">
        <f t="shared" si="6"/>
        <v>46304.512565379264</v>
      </c>
      <c r="AC16" s="2">
        <f t="shared" si="7"/>
        <v>46316.421510036082</v>
      </c>
      <c r="AD16" s="2">
        <f t="shared" si="8"/>
        <v>46316.421510036082</v>
      </c>
      <c r="AE16" s="2">
        <f t="shared" si="9"/>
        <v>46315.586084866271</v>
      </c>
      <c r="AF16" s="2">
        <f t="shared" si="10"/>
        <v>46315.586084866271</v>
      </c>
      <c r="AG16" s="2">
        <f t="shared" si="11"/>
        <v>46315.64468146189</v>
      </c>
      <c r="AH16" s="2">
        <f t="shared" si="12"/>
        <v>46315.64468146189</v>
      </c>
      <c r="AI16" s="2">
        <f t="shared" si="13"/>
        <v>46315.6405714594</v>
      </c>
      <c r="AJ16" s="2">
        <f t="shared" si="14"/>
        <v>46315.6405714594</v>
      </c>
      <c r="AK16" s="2">
        <f t="shared" si="15"/>
        <v>46315.640859737359</v>
      </c>
      <c r="AL16" s="2">
        <f t="shared" si="16"/>
        <v>46315.640859737359</v>
      </c>
      <c r="AM16" s="2">
        <f t="shared" si="17"/>
        <v>46315.640839517378</v>
      </c>
      <c r="AN16" s="2">
        <f t="shared" si="18"/>
        <v>46315.640839517378</v>
      </c>
      <c r="AO16" s="2">
        <f t="shared" si="19"/>
        <v>46315.640840935608</v>
      </c>
      <c r="AP16" s="2">
        <f t="shared" si="20"/>
        <v>46315.640840935608</v>
      </c>
      <c r="AQ16" s="2">
        <f t="shared" si="21"/>
        <v>46315.640840836139</v>
      </c>
      <c r="AR16" s="2">
        <f t="shared" si="22"/>
        <v>46315.640840836139</v>
      </c>
      <c r="AS16" s="2">
        <f t="shared" si="23"/>
        <v>46315.640840843109</v>
      </c>
      <c r="AT16" s="2">
        <f t="shared" si="24"/>
        <v>46315.640840843109</v>
      </c>
      <c r="AU16" s="2">
        <f t="shared" si="25"/>
        <v>46315.640840842629</v>
      </c>
      <c r="AV16" s="2">
        <f t="shared" si="26"/>
        <v>46315.640840842629</v>
      </c>
      <c r="AW16" s="2">
        <f t="shared" si="27"/>
        <v>46315.640840842665</v>
      </c>
      <c r="AX16" s="2">
        <f t="shared" si="28"/>
        <v>46315.640840842665</v>
      </c>
      <c r="AY16" s="2">
        <f t="shared" si="29"/>
        <v>46315.640840842651</v>
      </c>
      <c r="AZ16" s="2">
        <f t="shared" si="30"/>
        <v>46315.640840842651</v>
      </c>
      <c r="BA16" s="2">
        <f t="shared" si="31"/>
        <v>46315.640840842665</v>
      </c>
      <c r="BB16" s="2">
        <f t="shared" si="32"/>
        <v>46315.640840842665</v>
      </c>
    </row>
    <row r="17" spans="1:54" ht="15.9" customHeight="1">
      <c r="A17" s="100" t="s">
        <v>31</v>
      </c>
      <c r="B17" s="101">
        <v>3.4</v>
      </c>
      <c r="C17" s="102">
        <v>12.25</v>
      </c>
      <c r="D17" s="67">
        <f t="shared" si="0"/>
        <v>0.875</v>
      </c>
      <c r="E17" s="104" t="s">
        <v>89</v>
      </c>
      <c r="F17" s="70">
        <f>VLOOKUP(E17,Podaci!$A$91:$C$98,2)</f>
        <v>20</v>
      </c>
      <c r="G17" s="71">
        <f t="shared" si="1"/>
        <v>2.7852115041081684</v>
      </c>
      <c r="H17" s="67">
        <f t="shared" si="33"/>
        <v>1.5597767103993401</v>
      </c>
      <c r="I17" s="67">
        <f t="shared" si="2"/>
        <v>5.3032408153577562</v>
      </c>
      <c r="J17" s="8"/>
      <c r="K17" s="6"/>
      <c r="L17" s="1"/>
      <c r="M17" s="6"/>
      <c r="N17" s="105">
        <v>10</v>
      </c>
      <c r="O17" s="19">
        <f t="shared" si="34"/>
        <v>0.4587578559998059</v>
      </c>
      <c r="P17" s="19">
        <f t="shared" si="35"/>
        <v>1.5597767103993401</v>
      </c>
      <c r="Q17" s="6"/>
      <c r="R17" s="17">
        <f t="shared" si="3"/>
        <v>48469.350443298965</v>
      </c>
      <c r="S17" s="18">
        <f t="shared" si="4"/>
        <v>1.3513513513513514E-4</v>
      </c>
      <c r="T17" s="14">
        <f t="shared" si="5"/>
        <v>2.595116655194812E-2</v>
      </c>
      <c r="U17" s="2">
        <v>100000</v>
      </c>
      <c r="V17" s="2">
        <v>0</v>
      </c>
      <c r="W17" s="2">
        <f t="shared" si="36"/>
        <v>3612.1026975507802</v>
      </c>
      <c r="X17" s="2">
        <f t="shared" si="37"/>
        <v>3612.1026975507802</v>
      </c>
      <c r="Y17" s="2">
        <f t="shared" si="38"/>
        <v>4598.7958686572583</v>
      </c>
      <c r="Z17" s="2">
        <f t="shared" si="39"/>
        <v>4598.7958686572583</v>
      </c>
      <c r="AA17" s="2">
        <f t="shared" si="40"/>
        <v>4489.2944023040782</v>
      </c>
      <c r="AB17" s="2">
        <f t="shared" si="6"/>
        <v>4489.2944023040782</v>
      </c>
      <c r="AC17" s="2">
        <f t="shared" si="7"/>
        <v>4499.8973444374496</v>
      </c>
      <c r="AD17" s="2">
        <f t="shared" si="8"/>
        <v>4499.8973444374496</v>
      </c>
      <c r="AE17" s="2">
        <f t="shared" si="9"/>
        <v>4498.8562998808893</v>
      </c>
      <c r="AF17" s="2">
        <f t="shared" si="10"/>
        <v>4498.8562998808893</v>
      </c>
      <c r="AG17" s="2">
        <f t="shared" si="11"/>
        <v>4498.9583756277043</v>
      </c>
      <c r="AH17" s="2">
        <f t="shared" si="12"/>
        <v>4498.9583756277043</v>
      </c>
      <c r="AI17" s="2">
        <f t="shared" si="13"/>
        <v>4498.9483656372831</v>
      </c>
      <c r="AJ17" s="2">
        <f t="shared" si="14"/>
        <v>4498.9483656372831</v>
      </c>
      <c r="AK17" s="2">
        <f t="shared" si="15"/>
        <v>4498.9493472475333</v>
      </c>
      <c r="AL17" s="2">
        <f t="shared" si="16"/>
        <v>4498.9493472475333</v>
      </c>
      <c r="AM17" s="2">
        <f t="shared" si="17"/>
        <v>4498.9492509877091</v>
      </c>
      <c r="AN17" s="2">
        <f t="shared" si="18"/>
        <v>4498.9492509877091</v>
      </c>
      <c r="AO17" s="2">
        <f t="shared" si="19"/>
        <v>4498.9492604272527</v>
      </c>
      <c r="AP17" s="2">
        <f t="shared" si="20"/>
        <v>4498.9492604272527</v>
      </c>
      <c r="AQ17" s="2">
        <f t="shared" si="21"/>
        <v>4498.9492595015809</v>
      </c>
      <c r="AR17" s="2">
        <f t="shared" si="22"/>
        <v>4498.9492595015809</v>
      </c>
      <c r="AS17" s="2">
        <f t="shared" si="23"/>
        <v>4498.9492595923557</v>
      </c>
      <c r="AT17" s="2">
        <f t="shared" si="24"/>
        <v>4498.9492595923557</v>
      </c>
      <c r="AU17" s="2">
        <f t="shared" si="25"/>
        <v>4498.9492595834536</v>
      </c>
      <c r="AV17" s="2">
        <f t="shared" si="26"/>
        <v>4498.9492595834536</v>
      </c>
      <c r="AW17" s="2">
        <f t="shared" si="27"/>
        <v>4498.9492595843258</v>
      </c>
      <c r="AX17" s="2">
        <f t="shared" si="28"/>
        <v>4498.9492595843258</v>
      </c>
      <c r="AY17" s="2">
        <f t="shared" si="29"/>
        <v>4498.9492595842412</v>
      </c>
      <c r="AZ17" s="2">
        <f t="shared" si="30"/>
        <v>4498.9492595842412</v>
      </c>
      <c r="BA17" s="2">
        <f t="shared" si="31"/>
        <v>4498.9492595842494</v>
      </c>
      <c r="BB17" s="2">
        <f t="shared" si="32"/>
        <v>4498.9492595842494</v>
      </c>
    </row>
    <row r="18" spans="1:54" ht="15.9" customHeight="1">
      <c r="A18" s="100" t="s">
        <v>26</v>
      </c>
      <c r="B18" s="101">
        <v>3.4</v>
      </c>
      <c r="C18" s="102">
        <v>15</v>
      </c>
      <c r="D18" s="67">
        <f t="shared" si="0"/>
        <v>0.96824583655185426</v>
      </c>
      <c r="E18" s="104" t="s">
        <v>86</v>
      </c>
      <c r="F18" s="70">
        <f>VLOOKUP(E18,Podaci!$A$91:$C$98,2)</f>
        <v>12</v>
      </c>
      <c r="G18" s="71">
        <f t="shared" si="1"/>
        <v>8.5611728341874986</v>
      </c>
      <c r="H18" s="67">
        <f t="shared" si="33"/>
        <v>23.484065527165175</v>
      </c>
      <c r="I18" s="67">
        <f t="shared" si="2"/>
        <v>79.845822792361588</v>
      </c>
      <c r="J18" s="8"/>
      <c r="K18" s="6"/>
      <c r="L18" s="1"/>
      <c r="M18" s="6"/>
      <c r="N18" s="105">
        <v>10</v>
      </c>
      <c r="O18" s="19">
        <f t="shared" si="34"/>
        <v>6.9070780962250513</v>
      </c>
      <c r="P18" s="19">
        <f t="shared" si="35"/>
        <v>23.484065527165175</v>
      </c>
      <c r="Q18" s="6"/>
      <c r="R18" s="17">
        <f t="shared" si="3"/>
        <v>763248.778711561</v>
      </c>
      <c r="S18" s="18">
        <f t="shared" si="4"/>
        <v>2.252252252252252E-4</v>
      </c>
      <c r="T18" s="14">
        <f t="shared" si="5"/>
        <v>5.5838019927972271E-2</v>
      </c>
      <c r="U18" s="2">
        <v>100000</v>
      </c>
      <c r="V18" s="2">
        <v>0</v>
      </c>
      <c r="W18" s="2">
        <f t="shared" si="36"/>
        <v>66181.018555946459</v>
      </c>
      <c r="X18" s="2">
        <f t="shared" si="37"/>
        <v>66181.018555946459</v>
      </c>
      <c r="Y18" s="2">
        <f t="shared" si="38"/>
        <v>67836.095808801925</v>
      </c>
      <c r="Z18" s="2">
        <f t="shared" si="39"/>
        <v>67836.095808801925</v>
      </c>
      <c r="AA18" s="2">
        <f t="shared" si="40"/>
        <v>67730.086393736128</v>
      </c>
      <c r="AB18" s="2">
        <f t="shared" si="6"/>
        <v>67730.086393736128</v>
      </c>
      <c r="AC18" s="2">
        <f t="shared" si="7"/>
        <v>67736.771298998501</v>
      </c>
      <c r="AD18" s="2">
        <f t="shared" si="8"/>
        <v>67736.771298998501</v>
      </c>
      <c r="AE18" s="2">
        <f t="shared" si="9"/>
        <v>67736.34933451729</v>
      </c>
      <c r="AF18" s="2">
        <f t="shared" si="10"/>
        <v>67736.34933451729</v>
      </c>
      <c r="AG18" s="2">
        <f t="shared" si="11"/>
        <v>67736.375968089123</v>
      </c>
      <c r="AH18" s="2">
        <f t="shared" si="12"/>
        <v>67736.375968089123</v>
      </c>
      <c r="AI18" s="2">
        <f t="shared" si="13"/>
        <v>67736.374287023616</v>
      </c>
      <c r="AJ18" s="2">
        <f t="shared" si="14"/>
        <v>67736.374287023616</v>
      </c>
      <c r="AK18" s="2">
        <f t="shared" si="15"/>
        <v>67736.374393129576</v>
      </c>
      <c r="AL18" s="2">
        <f t="shared" si="16"/>
        <v>67736.374393129576</v>
      </c>
      <c r="AM18" s="2">
        <f t="shared" si="17"/>
        <v>67736.374386432333</v>
      </c>
      <c r="AN18" s="2">
        <f t="shared" si="18"/>
        <v>67736.374386432333</v>
      </c>
      <c r="AO18" s="2">
        <f t="shared" si="19"/>
        <v>67736.374386855052</v>
      </c>
      <c r="AP18" s="2">
        <f t="shared" si="20"/>
        <v>67736.374386855052</v>
      </c>
      <c r="AQ18" s="2">
        <f t="shared" si="21"/>
        <v>67736.374386828364</v>
      </c>
      <c r="AR18" s="2">
        <f t="shared" si="22"/>
        <v>67736.374386828364</v>
      </c>
      <c r="AS18" s="2">
        <f t="shared" si="23"/>
        <v>67736.374386830052</v>
      </c>
      <c r="AT18" s="2">
        <f t="shared" si="24"/>
        <v>67736.374386830052</v>
      </c>
      <c r="AU18" s="2">
        <f t="shared" si="25"/>
        <v>67736.37438682995</v>
      </c>
      <c r="AV18" s="2">
        <f t="shared" si="26"/>
        <v>67736.37438682995</v>
      </c>
      <c r="AW18" s="2">
        <f t="shared" si="27"/>
        <v>67736.374386829964</v>
      </c>
      <c r="AX18" s="2">
        <f t="shared" si="28"/>
        <v>67736.374386829964</v>
      </c>
      <c r="AY18" s="2">
        <f t="shared" si="29"/>
        <v>67736.37438682995</v>
      </c>
      <c r="AZ18" s="2">
        <f t="shared" si="30"/>
        <v>67736.37438682995</v>
      </c>
      <c r="BA18" s="2">
        <f t="shared" si="31"/>
        <v>67736.374386829964</v>
      </c>
      <c r="BB18" s="2">
        <f t="shared" si="32"/>
        <v>67736.374386829964</v>
      </c>
    </row>
    <row r="19" spans="1:54" ht="15.9" customHeight="1">
      <c r="A19" s="100" t="s">
        <v>27</v>
      </c>
      <c r="B19" s="101">
        <v>3.4</v>
      </c>
      <c r="C19" s="102">
        <v>17.25</v>
      </c>
      <c r="D19" s="67">
        <f t="shared" si="0"/>
        <v>1.0383279828647594</v>
      </c>
      <c r="E19" s="104" t="s">
        <v>86</v>
      </c>
      <c r="F19" s="70">
        <f>VLOOKUP(E19,Podaci!$A$91:$C$98,2)</f>
        <v>12</v>
      </c>
      <c r="G19" s="71">
        <f t="shared" si="1"/>
        <v>9.1808350568646251</v>
      </c>
      <c r="H19" s="67">
        <f t="shared" si="33"/>
        <v>26.787450178911996</v>
      </c>
      <c r="I19" s="67">
        <f t="shared" si="2"/>
        <v>91.077330608300784</v>
      </c>
      <c r="J19" s="8"/>
      <c r="K19" s="6"/>
      <c r="L19" s="1"/>
      <c r="M19" s="6"/>
      <c r="N19" s="105">
        <v>10</v>
      </c>
      <c r="O19" s="19">
        <f t="shared" si="34"/>
        <v>7.8786618173270577</v>
      </c>
      <c r="P19" s="19">
        <f t="shared" si="35"/>
        <v>26.787450178911996</v>
      </c>
      <c r="Q19" s="6"/>
      <c r="R19" s="17">
        <f t="shared" si="3"/>
        <v>877736.09551829507</v>
      </c>
      <c r="S19" s="18">
        <f t="shared" si="4"/>
        <v>2.252252252252252E-4</v>
      </c>
      <c r="T19" s="14">
        <f t="shared" si="5"/>
        <v>5.5838019927972271E-2</v>
      </c>
      <c r="U19" s="2">
        <v>100000</v>
      </c>
      <c r="V19" s="2">
        <v>0</v>
      </c>
      <c r="W19" s="2">
        <f t="shared" si="36"/>
        <v>76108.171339338413</v>
      </c>
      <c r="X19" s="2">
        <f t="shared" si="37"/>
        <v>76108.171339338413</v>
      </c>
      <c r="Y19" s="2">
        <f t="shared" si="38"/>
        <v>77335.470367828631</v>
      </c>
      <c r="Z19" s="2">
        <f t="shared" si="39"/>
        <v>77335.470367828631</v>
      </c>
      <c r="AA19" s="2">
        <f t="shared" si="40"/>
        <v>77260.199378592341</v>
      </c>
      <c r="AB19" s="2">
        <f t="shared" si="6"/>
        <v>77260.199378592341</v>
      </c>
      <c r="AC19" s="2">
        <f t="shared" si="7"/>
        <v>77264.769079279024</v>
      </c>
      <c r="AD19" s="2">
        <f t="shared" si="8"/>
        <v>77264.769079279024</v>
      </c>
      <c r="AE19" s="2">
        <f t="shared" si="9"/>
        <v>77264.491480788973</v>
      </c>
      <c r="AF19" s="2">
        <f t="shared" si="10"/>
        <v>77264.491480788973</v>
      </c>
      <c r="AG19" s="2">
        <f t="shared" si="11"/>
        <v>77264.508343604699</v>
      </c>
      <c r="AH19" s="2">
        <f t="shared" si="12"/>
        <v>77264.508343604699</v>
      </c>
      <c r="AI19" s="2">
        <f t="shared" si="13"/>
        <v>77264.507319264827</v>
      </c>
      <c r="AJ19" s="2">
        <f t="shared" si="14"/>
        <v>77264.507319264827</v>
      </c>
      <c r="AK19" s="2">
        <f t="shared" si="15"/>
        <v>77264.507381488831</v>
      </c>
      <c r="AL19" s="2">
        <f t="shared" si="16"/>
        <v>77264.507381488831</v>
      </c>
      <c r="AM19" s="2">
        <f t="shared" si="17"/>
        <v>77264.507377709</v>
      </c>
      <c r="AN19" s="2">
        <f t="shared" si="18"/>
        <v>77264.507377709</v>
      </c>
      <c r="AO19" s="2">
        <f t="shared" si="19"/>
        <v>77264.5073779386</v>
      </c>
      <c r="AP19" s="2">
        <f t="shared" si="20"/>
        <v>77264.5073779386</v>
      </c>
      <c r="AQ19" s="2">
        <f t="shared" si="21"/>
        <v>77264.50737792466</v>
      </c>
      <c r="AR19" s="2">
        <f t="shared" si="22"/>
        <v>77264.50737792466</v>
      </c>
      <c r="AS19" s="2">
        <f t="shared" si="23"/>
        <v>77264.507377925518</v>
      </c>
      <c r="AT19" s="2">
        <f t="shared" si="24"/>
        <v>77264.507377925518</v>
      </c>
      <c r="AU19" s="2">
        <f t="shared" si="25"/>
        <v>77264.50737792546</v>
      </c>
      <c r="AV19" s="2">
        <f t="shared" si="26"/>
        <v>77264.50737792546</v>
      </c>
      <c r="AW19" s="2">
        <f t="shared" si="27"/>
        <v>77264.50737792546</v>
      </c>
      <c r="AX19" s="2">
        <f t="shared" si="28"/>
        <v>77264.50737792546</v>
      </c>
      <c r="AY19" s="2">
        <f t="shared" si="29"/>
        <v>77264.50737792546</v>
      </c>
      <c r="AZ19" s="2">
        <f t="shared" si="30"/>
        <v>77264.50737792546</v>
      </c>
      <c r="BA19" s="2">
        <f t="shared" si="31"/>
        <v>77264.50737792546</v>
      </c>
      <c r="BB19" s="2">
        <f t="shared" si="32"/>
        <v>77264.50737792546</v>
      </c>
    </row>
    <row r="20" spans="1:54" ht="15.9" customHeight="1">
      <c r="A20" s="100" t="s">
        <v>28</v>
      </c>
      <c r="B20" s="101">
        <v>3.4</v>
      </c>
      <c r="C20" s="102">
        <v>20</v>
      </c>
      <c r="D20" s="67">
        <f t="shared" si="0"/>
        <v>1.1180339887498949</v>
      </c>
      <c r="E20" s="104" t="s">
        <v>86</v>
      </c>
      <c r="F20" s="70">
        <f>VLOOKUP(E20,Podaci!$A$91:$C$98,2)</f>
        <v>12</v>
      </c>
      <c r="G20" s="71">
        <f t="shared" si="1"/>
        <v>9.885590880794128</v>
      </c>
      <c r="H20" s="67">
        <f t="shared" si="33"/>
        <v>30.800973101237567</v>
      </c>
      <c r="I20" s="67">
        <f t="shared" si="2"/>
        <v>104.72330854420773</v>
      </c>
      <c r="J20" s="8"/>
      <c r="K20" s="6"/>
      <c r="L20" s="1"/>
      <c r="M20" s="6"/>
      <c r="N20" s="105">
        <v>10</v>
      </c>
      <c r="O20" s="19">
        <f t="shared" si="34"/>
        <v>9.0591097356581081</v>
      </c>
      <c r="P20" s="19">
        <f t="shared" si="35"/>
        <v>30.800973101237567</v>
      </c>
      <c r="Q20" s="6"/>
      <c r="R20" s="17">
        <f t="shared" si="3"/>
        <v>1017665.0382820813</v>
      </c>
      <c r="S20" s="18">
        <f t="shared" si="4"/>
        <v>2.252252252252252E-4</v>
      </c>
      <c r="T20" s="14">
        <f t="shared" si="5"/>
        <v>5.5838019927972271E-2</v>
      </c>
      <c r="U20" s="2">
        <v>100000</v>
      </c>
      <c r="V20" s="2">
        <v>0</v>
      </c>
      <c r="W20" s="2">
        <f t="shared" si="36"/>
        <v>88241.358074595264</v>
      </c>
      <c r="X20" s="2">
        <f t="shared" si="37"/>
        <v>88241.358074595264</v>
      </c>
      <c r="Y20" s="2">
        <f t="shared" si="38"/>
        <v>88876.027532358217</v>
      </c>
      <c r="Z20" s="2">
        <f t="shared" si="39"/>
        <v>88876.027532358217</v>
      </c>
      <c r="AA20" s="2">
        <f t="shared" si="40"/>
        <v>88838.886596997036</v>
      </c>
      <c r="AB20" s="2">
        <f t="shared" si="6"/>
        <v>88838.886596997036</v>
      </c>
      <c r="AC20" s="2">
        <f t="shared" si="7"/>
        <v>88841.050139526953</v>
      </c>
      <c r="AD20" s="2">
        <f t="shared" si="8"/>
        <v>88841.050139526953</v>
      </c>
      <c r="AE20" s="2">
        <f t="shared" si="9"/>
        <v>88840.924074588111</v>
      </c>
      <c r="AF20" s="2">
        <f t="shared" si="10"/>
        <v>88840.924074588111</v>
      </c>
      <c r="AG20" s="2">
        <f t="shared" si="11"/>
        <v>88840.931420004563</v>
      </c>
      <c r="AH20" s="2">
        <f t="shared" si="12"/>
        <v>88840.931420004563</v>
      </c>
      <c r="AI20" s="2">
        <f t="shared" si="13"/>
        <v>88840.930992009336</v>
      </c>
      <c r="AJ20" s="2">
        <f t="shared" si="14"/>
        <v>88840.930992009336</v>
      </c>
      <c r="AK20" s="2">
        <f t="shared" si="15"/>
        <v>88840.931016947332</v>
      </c>
      <c r="AL20" s="2">
        <f t="shared" si="16"/>
        <v>88840.931016947332</v>
      </c>
      <c r="AM20" s="2">
        <f t="shared" si="17"/>
        <v>88840.93101549425</v>
      </c>
      <c r="AN20" s="2">
        <f t="shared" si="18"/>
        <v>88840.93101549425</v>
      </c>
      <c r="AO20" s="2">
        <f t="shared" si="19"/>
        <v>88840.931015578928</v>
      </c>
      <c r="AP20" s="2">
        <f t="shared" si="20"/>
        <v>88840.931015578928</v>
      </c>
      <c r="AQ20" s="2">
        <f t="shared" si="21"/>
        <v>88840.931015573995</v>
      </c>
      <c r="AR20" s="2">
        <f t="shared" si="22"/>
        <v>88840.931015573995</v>
      </c>
      <c r="AS20" s="2">
        <f t="shared" si="23"/>
        <v>88840.931015574271</v>
      </c>
      <c r="AT20" s="2">
        <f t="shared" si="24"/>
        <v>88840.931015574271</v>
      </c>
      <c r="AU20" s="2">
        <f t="shared" si="25"/>
        <v>88840.931015574271</v>
      </c>
      <c r="AV20" s="2">
        <f t="shared" si="26"/>
        <v>88840.931015574271</v>
      </c>
      <c r="AW20" s="2">
        <f t="shared" si="27"/>
        <v>88840.931015574271</v>
      </c>
      <c r="AX20" s="2">
        <f t="shared" si="28"/>
        <v>88840.931015574271</v>
      </c>
      <c r="AY20" s="2">
        <f t="shared" si="29"/>
        <v>88840.931015574271</v>
      </c>
      <c r="AZ20" s="2">
        <f t="shared" si="30"/>
        <v>88840.931015574271</v>
      </c>
      <c r="BA20" s="2">
        <f t="shared" si="31"/>
        <v>88840.931015574271</v>
      </c>
      <c r="BB20" s="2">
        <f t="shared" si="32"/>
        <v>88840.931015574271</v>
      </c>
    </row>
    <row r="21" spans="1:54" ht="15.9" customHeight="1">
      <c r="A21" s="100" t="s">
        <v>29</v>
      </c>
      <c r="B21" s="101">
        <v>4</v>
      </c>
      <c r="C21" s="102">
        <v>22.25</v>
      </c>
      <c r="D21" s="67">
        <f t="shared" si="0"/>
        <v>1.1792476415070754</v>
      </c>
      <c r="E21" s="104" t="s">
        <v>93</v>
      </c>
      <c r="F21" s="70">
        <f>VLOOKUP(E21,Podaci!$A$91:$C$98,2)</f>
        <v>54</v>
      </c>
      <c r="G21" s="71">
        <f t="shared" si="1"/>
        <v>0.51490560020661291</v>
      </c>
      <c r="H21" s="67">
        <f t="shared" si="33"/>
        <v>2.5940977157741935E-2</v>
      </c>
      <c r="I21" s="67">
        <f t="shared" si="2"/>
        <v>0.10376390863096774</v>
      </c>
      <c r="J21" s="8"/>
      <c r="K21" s="6"/>
      <c r="L21" s="1"/>
      <c r="M21" s="6"/>
      <c r="N21" s="105">
        <v>10</v>
      </c>
      <c r="O21" s="19">
        <f t="shared" si="34"/>
        <v>6.4852442894354836E-3</v>
      </c>
      <c r="P21" s="19">
        <f t="shared" si="35"/>
        <v>2.5940977157741935E-2</v>
      </c>
      <c r="Q21" s="6"/>
      <c r="R21" s="17">
        <f t="shared" si="3"/>
        <v>613.53918547040757</v>
      </c>
      <c r="S21" s="18">
        <f t="shared" si="4"/>
        <v>5.0050050050050046E-5</v>
      </c>
      <c r="T21" s="14">
        <f t="shared" si="5"/>
        <v>5.8493988946812991E-3</v>
      </c>
      <c r="U21" s="2">
        <v>100000</v>
      </c>
      <c r="V21" s="2">
        <v>0</v>
      </c>
      <c r="W21" s="2">
        <f t="shared" si="36"/>
        <v>35.384990289476931</v>
      </c>
      <c r="X21" s="2">
        <f t="shared" si="37"/>
        <v>35.384990289476931</v>
      </c>
      <c r="Y21" s="2">
        <f t="shared" si="38"/>
        <v>68.823859099157801</v>
      </c>
      <c r="Z21" s="2">
        <f t="shared" si="39"/>
        <v>68.823859099157801</v>
      </c>
      <c r="AA21" s="2">
        <f t="shared" si="40"/>
        <v>62.948215911245214</v>
      </c>
      <c r="AB21" s="2">
        <f t="shared" si="6"/>
        <v>62.948215911245214</v>
      </c>
      <c r="AC21" s="2">
        <f t="shared" si="7"/>
        <v>63.685326343701448</v>
      </c>
      <c r="AD21" s="2">
        <f t="shared" si="8"/>
        <v>63.685326343701448</v>
      </c>
      <c r="AE21" s="2">
        <f t="shared" si="9"/>
        <v>63.588311384932148</v>
      </c>
      <c r="AF21" s="2">
        <f t="shared" si="10"/>
        <v>63.588311384932148</v>
      </c>
      <c r="AG21" s="2">
        <f t="shared" si="11"/>
        <v>63.601001006004573</v>
      </c>
      <c r="AH21" s="2">
        <f t="shared" si="12"/>
        <v>63.601001006004573</v>
      </c>
      <c r="AI21" s="2">
        <f t="shared" si="13"/>
        <v>63.599339843819486</v>
      </c>
      <c r="AJ21" s="2">
        <f t="shared" si="14"/>
        <v>63.599339843819486</v>
      </c>
      <c r="AK21" s="2">
        <f t="shared" si="15"/>
        <v>63.599557278675455</v>
      </c>
      <c r="AL21" s="2">
        <f t="shared" si="16"/>
        <v>63.599557278675455</v>
      </c>
      <c r="AM21" s="2">
        <f t="shared" si="17"/>
        <v>63.599528817531748</v>
      </c>
      <c r="AN21" s="2">
        <f t="shared" si="18"/>
        <v>63.599528817531748</v>
      </c>
      <c r="AO21" s="2">
        <f t="shared" si="19"/>
        <v>63.599532542947429</v>
      </c>
      <c r="AP21" s="2">
        <f t="shared" si="20"/>
        <v>63.599532542947429</v>
      </c>
      <c r="AQ21" s="2">
        <f t="shared" si="21"/>
        <v>63.599532055309787</v>
      </c>
      <c r="AR21" s="2">
        <f t="shared" si="22"/>
        <v>63.599532055309787</v>
      </c>
      <c r="AS21" s="2">
        <f t="shared" si="23"/>
        <v>63.599532119139027</v>
      </c>
      <c r="AT21" s="2">
        <f t="shared" si="24"/>
        <v>63.599532119139027</v>
      </c>
      <c r="AU21" s="2">
        <f t="shared" si="25"/>
        <v>63.599532110784097</v>
      </c>
      <c r="AV21" s="2">
        <f t="shared" si="26"/>
        <v>63.599532110784097</v>
      </c>
      <c r="AW21" s="2">
        <f t="shared" si="27"/>
        <v>63.599532111877721</v>
      </c>
      <c r="AX21" s="2">
        <f t="shared" si="28"/>
        <v>63.599532111877721</v>
      </c>
      <c r="AY21" s="2">
        <f t="shared" si="29"/>
        <v>63.599532111734561</v>
      </c>
      <c r="AZ21" s="2">
        <f t="shared" si="30"/>
        <v>63.599532111734561</v>
      </c>
      <c r="BA21" s="2">
        <f t="shared" si="31"/>
        <v>63.599532111753305</v>
      </c>
      <c r="BB21" s="2">
        <f t="shared" si="32"/>
        <v>63.599532111753305</v>
      </c>
    </row>
    <row r="22" spans="1:54" ht="15.9" customHeight="1">
      <c r="A22" s="100" t="s">
        <v>30</v>
      </c>
      <c r="B22" s="101">
        <v>1.6</v>
      </c>
      <c r="C22" s="102">
        <v>24</v>
      </c>
      <c r="D22" s="67">
        <f t="shared" si="0"/>
        <v>1.2247448713915889</v>
      </c>
      <c r="E22" s="104" t="s">
        <v>86</v>
      </c>
      <c r="F22" s="70">
        <f>VLOOKUP(E22,Podaci!$A$91:$C$98,2)</f>
        <v>12</v>
      </c>
      <c r="G22" s="71">
        <f t="shared" si="1"/>
        <v>10.829122239356613</v>
      </c>
      <c r="H22" s="67">
        <f t="shared" si="33"/>
        <v>17.22399258413046</v>
      </c>
      <c r="I22" s="67">
        <f t="shared" si="2"/>
        <v>27.558388134608737</v>
      </c>
      <c r="J22" s="8"/>
      <c r="K22" s="6"/>
      <c r="L22" s="1"/>
      <c r="M22" s="6"/>
      <c r="N22" s="105">
        <v>10</v>
      </c>
      <c r="O22" s="19">
        <f t="shared" si="34"/>
        <v>10.764995365081537</v>
      </c>
      <c r="P22" s="19">
        <f t="shared" si="35"/>
        <v>17.22399258413046</v>
      </c>
      <c r="Q22" s="6"/>
      <c r="R22" s="17">
        <f t="shared" si="3"/>
        <v>1221198.0459384974</v>
      </c>
      <c r="S22" s="18">
        <f t="shared" si="4"/>
        <v>2.252252252252252E-4</v>
      </c>
      <c r="T22" s="14">
        <f t="shared" si="5"/>
        <v>5.5838019927972271E-2</v>
      </c>
      <c r="U22" s="2">
        <v>100000</v>
      </c>
      <c r="V22" s="2">
        <v>0</v>
      </c>
      <c r="W22" s="2">
        <f t="shared" si="36"/>
        <v>105889.62968951432</v>
      </c>
      <c r="X22" s="2">
        <f t="shared" si="37"/>
        <v>105889.62968951432</v>
      </c>
      <c r="Y22" s="2">
        <f t="shared" si="38"/>
        <v>105552.60479631922</v>
      </c>
      <c r="Z22" s="2">
        <f t="shared" si="39"/>
        <v>105552.60479631922</v>
      </c>
      <c r="AA22" s="2">
        <f t="shared" si="40"/>
        <v>105571.19392983122</v>
      </c>
      <c r="AB22" s="2">
        <f t="shared" si="6"/>
        <v>105571.19392983122</v>
      </c>
      <c r="AC22" s="2">
        <f t="shared" si="7"/>
        <v>105570.1665047054</v>
      </c>
      <c r="AD22" s="2">
        <f t="shared" si="8"/>
        <v>105570.1665047054</v>
      </c>
      <c r="AE22" s="2">
        <f t="shared" si="9"/>
        <v>105570.22328424317</v>
      </c>
      <c r="AF22" s="2">
        <f t="shared" si="10"/>
        <v>105570.22328424317</v>
      </c>
      <c r="AG22" s="2">
        <f t="shared" si="11"/>
        <v>105570.22014636376</v>
      </c>
      <c r="AH22" s="2">
        <f t="shared" si="12"/>
        <v>105570.22014636376</v>
      </c>
      <c r="AI22" s="2">
        <f t="shared" si="13"/>
        <v>105570.22031977632</v>
      </c>
      <c r="AJ22" s="2">
        <f t="shared" si="14"/>
        <v>105570.22031977632</v>
      </c>
      <c r="AK22" s="2">
        <f t="shared" si="15"/>
        <v>105570.22031019279</v>
      </c>
      <c r="AL22" s="2">
        <f t="shared" si="16"/>
        <v>105570.22031019279</v>
      </c>
      <c r="AM22" s="2">
        <f t="shared" si="17"/>
        <v>105570.2203107224</v>
      </c>
      <c r="AN22" s="2">
        <f t="shared" si="18"/>
        <v>105570.2203107224</v>
      </c>
      <c r="AO22" s="2">
        <f t="shared" si="19"/>
        <v>105570.22031069313</v>
      </c>
      <c r="AP22" s="2">
        <f t="shared" si="20"/>
        <v>105570.22031069313</v>
      </c>
      <c r="AQ22" s="2">
        <f t="shared" si="21"/>
        <v>105570.22031069476</v>
      </c>
      <c r="AR22" s="2">
        <f t="shared" si="22"/>
        <v>105570.22031069476</v>
      </c>
      <c r="AS22" s="2">
        <f t="shared" si="23"/>
        <v>105570.22031069468</v>
      </c>
      <c r="AT22" s="2">
        <f t="shared" si="24"/>
        <v>105570.22031069468</v>
      </c>
      <c r="AU22" s="2">
        <f t="shared" si="25"/>
        <v>105570.22031069468</v>
      </c>
      <c r="AV22" s="2">
        <f t="shared" si="26"/>
        <v>105570.22031069468</v>
      </c>
      <c r="AW22" s="2">
        <f t="shared" si="27"/>
        <v>105570.22031069468</v>
      </c>
      <c r="AX22" s="2">
        <f t="shared" si="28"/>
        <v>105570.22031069468</v>
      </c>
      <c r="AY22" s="2">
        <f t="shared" si="29"/>
        <v>105570.22031069468</v>
      </c>
      <c r="AZ22" s="2">
        <f t="shared" si="30"/>
        <v>105570.22031069468</v>
      </c>
      <c r="BA22" s="2">
        <f t="shared" si="31"/>
        <v>105570.22031069468</v>
      </c>
      <c r="BB22" s="2">
        <f t="shared" si="32"/>
        <v>105570.22031069468</v>
      </c>
    </row>
    <row r="23" spans="1:54" ht="16.8">
      <c r="A23" s="40"/>
      <c r="B23" s="45"/>
      <c r="C23" s="49"/>
      <c r="D23" s="67"/>
      <c r="E23" s="57"/>
      <c r="F23" s="72"/>
      <c r="G23" s="71"/>
      <c r="H23" s="73" t="s">
        <v>25</v>
      </c>
      <c r="I23" s="74">
        <f>SUM(I9:I22)</f>
        <v>413.09277955896641</v>
      </c>
      <c r="J23" s="9" t="s">
        <v>21</v>
      </c>
      <c r="K23" s="6"/>
      <c r="L23" s="1"/>
      <c r="M23" s="6"/>
      <c r="P23" s="11"/>
    </row>
    <row r="24" spans="1:54">
      <c r="A24" s="40"/>
      <c r="B24" s="46"/>
      <c r="C24" s="46"/>
      <c r="D24" s="68"/>
      <c r="E24" s="58"/>
      <c r="F24" s="68"/>
      <c r="G24" s="68"/>
      <c r="H24" s="68"/>
      <c r="I24" s="68"/>
      <c r="J24" s="8"/>
      <c r="L24" s="1"/>
      <c r="M24" s="6"/>
    </row>
    <row r="25" spans="1:54">
      <c r="L25" s="1"/>
      <c r="M25" s="6"/>
    </row>
  </sheetData>
  <sheetProtection sheet="1" objects="1" scenarios="1"/>
  <dataValidations count="1">
    <dataValidation type="list" allowBlank="1" showInputMessage="1" showErrorMessage="1" sqref="N9:N22">
      <formula1>$R$2:$R$4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Podaci!$A$91:$A$98</xm:f>
          </x14:formula1>
          <xm:sqref>E9:E22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BB25"/>
  <sheetViews>
    <sheetView topLeftCell="A4" zoomScaleNormal="100" workbookViewId="0">
      <pane xSplit="9" topLeftCell="J1" activePane="topRight" state="frozen"/>
      <selection activeCell="E21" sqref="E21"/>
      <selection pane="topRight" activeCell="E14" sqref="E14"/>
    </sheetView>
  </sheetViews>
  <sheetFormatPr defaultColWidth="12.5546875" defaultRowHeight="15"/>
  <cols>
    <col min="1" max="1" width="10.33203125" style="33" customWidth="1"/>
    <col min="2" max="2" width="8.6640625" style="33" customWidth="1"/>
    <col min="3" max="3" width="11.33203125" style="33" customWidth="1"/>
    <col min="4" max="4" width="15.109375" style="60" customWidth="1"/>
    <col min="5" max="5" width="37.33203125" style="50" bestFit="1" customWidth="1"/>
    <col min="6" max="6" width="11" style="60" bestFit="1" customWidth="1"/>
    <col min="7" max="7" width="10.33203125" style="60" bestFit="1" customWidth="1"/>
    <col min="8" max="8" width="10" style="60" customWidth="1"/>
    <col min="9" max="9" width="10.5546875" style="60" bestFit="1" customWidth="1"/>
    <col min="10" max="10" width="2.88671875" style="2" customWidth="1"/>
    <col min="11" max="11" width="5.88671875" style="2" customWidth="1"/>
    <col min="12" max="12" width="10" style="2" customWidth="1"/>
    <col min="13" max="13" width="7.44140625" style="2" customWidth="1"/>
    <col min="14" max="14" width="15.5546875" style="33" bestFit="1" customWidth="1"/>
    <col min="15" max="15" width="15.5546875" style="19" hidden="1" customWidth="1"/>
    <col min="16" max="16" width="15.5546875" style="17" hidden="1" customWidth="1"/>
    <col min="17" max="17" width="15.5546875" style="2" hidden="1" customWidth="1"/>
    <col min="18" max="19" width="19.5546875" style="2" hidden="1" customWidth="1"/>
    <col min="20" max="20" width="16.88671875" style="14" hidden="1" customWidth="1"/>
    <col min="21" max="21" width="0" style="2" hidden="1" customWidth="1"/>
    <col min="22" max="22" width="22.33203125" style="2" hidden="1" customWidth="1"/>
    <col min="23" max="29" width="16.88671875" style="2" hidden="1" customWidth="1"/>
    <col min="30" max="54" width="0" style="2" hidden="1" customWidth="1"/>
    <col min="55" max="16384" width="12.5546875" style="2"/>
  </cols>
  <sheetData>
    <row r="1" spans="1:54" ht="15.6">
      <c r="R1" s="2" t="s">
        <v>34</v>
      </c>
      <c r="S1" s="2" t="s">
        <v>35</v>
      </c>
      <c r="T1" s="14" t="s">
        <v>36</v>
      </c>
      <c r="U1" s="2" t="s">
        <v>32</v>
      </c>
      <c r="V1" s="2" t="s">
        <v>37</v>
      </c>
      <c r="W1" s="2" t="s">
        <v>38</v>
      </c>
    </row>
    <row r="2" spans="1:54" ht="15.9" customHeight="1">
      <c r="A2" s="41" t="s">
        <v>47</v>
      </c>
      <c r="B2" s="47"/>
      <c r="C2" s="47"/>
      <c r="D2" s="61"/>
      <c r="E2" s="51"/>
      <c r="F2" s="69"/>
      <c r="G2" s="61"/>
      <c r="H2" s="61"/>
      <c r="I2" s="61"/>
      <c r="J2" s="12"/>
      <c r="M2" s="7"/>
      <c r="N2" s="33" t="s">
        <v>33</v>
      </c>
      <c r="R2" s="2">
        <v>10</v>
      </c>
      <c r="S2" s="15">
        <v>999.70259999999996</v>
      </c>
      <c r="T2" s="14">
        <v>1.308E-6</v>
      </c>
      <c r="U2" s="2">
        <v>0.01</v>
      </c>
      <c r="V2" s="16">
        <v>3.14159265358979</v>
      </c>
      <c r="W2" s="2">
        <v>10.196999999999999</v>
      </c>
    </row>
    <row r="3" spans="1:54" s="13" customFormat="1" ht="15.9" customHeight="1">
      <c r="A3" s="34" t="s">
        <v>48</v>
      </c>
      <c r="B3" s="42"/>
      <c r="C3" s="42"/>
      <c r="D3" s="62"/>
      <c r="E3" s="52"/>
      <c r="F3" s="62"/>
      <c r="G3" s="62"/>
      <c r="H3" s="62"/>
      <c r="I3" s="62"/>
      <c r="N3" s="33"/>
      <c r="O3" s="19"/>
      <c r="P3" s="17"/>
      <c r="Q3" s="2"/>
      <c r="R3" s="2">
        <v>50</v>
      </c>
      <c r="S3" s="15">
        <v>988.1</v>
      </c>
      <c r="T3" s="14">
        <v>5.4710000000000002E-7</v>
      </c>
      <c r="U3" s="2">
        <v>0.01</v>
      </c>
      <c r="V3" s="16">
        <v>3.14159265358979</v>
      </c>
      <c r="W3" s="2">
        <v>10.196999999999999</v>
      </c>
      <c r="X3" s="2"/>
      <c r="Y3" s="2"/>
    </row>
    <row r="4" spans="1:54" ht="15.75" customHeight="1">
      <c r="A4" s="35"/>
      <c r="M4" s="7"/>
      <c r="R4" s="2">
        <v>80</v>
      </c>
      <c r="S4" s="15">
        <v>971.8</v>
      </c>
      <c r="T4" s="14">
        <v>3.5499999999999999E-7</v>
      </c>
      <c r="U4" s="2">
        <v>0.01</v>
      </c>
      <c r="V4" s="16">
        <v>3.14159265358979</v>
      </c>
      <c r="W4" s="2">
        <v>10.196999999999999</v>
      </c>
    </row>
    <row r="5" spans="1:54" ht="21.75" customHeight="1">
      <c r="A5" s="36" t="s">
        <v>5</v>
      </c>
      <c r="B5" s="43" t="s">
        <v>6</v>
      </c>
      <c r="C5" s="43" t="s">
        <v>7</v>
      </c>
      <c r="D5" s="63" t="s">
        <v>8</v>
      </c>
      <c r="E5" s="53" t="s">
        <v>49</v>
      </c>
      <c r="F5" s="63" t="s">
        <v>50</v>
      </c>
      <c r="G5" s="63" t="s">
        <v>9</v>
      </c>
      <c r="H5" s="63" t="s">
        <v>10</v>
      </c>
      <c r="I5" s="63" t="s">
        <v>11</v>
      </c>
      <c r="M5" s="7"/>
      <c r="N5" s="33" t="s">
        <v>46</v>
      </c>
      <c r="O5" s="19" t="s">
        <v>44</v>
      </c>
      <c r="P5" s="17" t="s">
        <v>11</v>
      </c>
      <c r="R5" s="2" t="s">
        <v>39</v>
      </c>
      <c r="S5" s="2" t="s">
        <v>40</v>
      </c>
      <c r="T5" s="14" t="s">
        <v>41</v>
      </c>
      <c r="U5" s="2" t="s">
        <v>42</v>
      </c>
      <c r="V5" s="2" t="s">
        <v>43</v>
      </c>
      <c r="W5" s="2" t="s">
        <v>43</v>
      </c>
      <c r="X5" s="2" t="s">
        <v>42</v>
      </c>
      <c r="Y5" s="2" t="s">
        <v>43</v>
      </c>
      <c r="Z5" s="2" t="s">
        <v>42</v>
      </c>
      <c r="AA5" s="2" t="s">
        <v>43</v>
      </c>
      <c r="AB5" s="2" t="s">
        <v>42</v>
      </c>
      <c r="AC5" s="2" t="s">
        <v>43</v>
      </c>
      <c r="AD5" s="2" t="s">
        <v>42</v>
      </c>
      <c r="AE5" s="2" t="s">
        <v>43</v>
      </c>
      <c r="AF5" s="2" t="s">
        <v>42</v>
      </c>
      <c r="AG5" s="2" t="s">
        <v>43</v>
      </c>
      <c r="AH5" s="2" t="s">
        <v>42</v>
      </c>
      <c r="AI5" s="2" t="s">
        <v>43</v>
      </c>
      <c r="AJ5" s="2" t="s">
        <v>42</v>
      </c>
      <c r="AK5" s="2" t="s">
        <v>43</v>
      </c>
      <c r="AL5" s="2" t="s">
        <v>42</v>
      </c>
      <c r="AM5" s="2" t="s">
        <v>43</v>
      </c>
      <c r="AN5" s="2" t="s">
        <v>42</v>
      </c>
      <c r="AO5" s="2" t="s">
        <v>43</v>
      </c>
      <c r="AP5" s="2" t="s">
        <v>42</v>
      </c>
      <c r="AQ5" s="2" t="s">
        <v>43</v>
      </c>
      <c r="AR5" s="2" t="s">
        <v>42</v>
      </c>
      <c r="AS5" s="2" t="s">
        <v>43</v>
      </c>
      <c r="AT5" s="2" t="s">
        <v>42</v>
      </c>
      <c r="AU5" s="2" t="s">
        <v>43</v>
      </c>
      <c r="AV5" s="2" t="s">
        <v>42</v>
      </c>
      <c r="AW5" s="2" t="s">
        <v>43</v>
      </c>
      <c r="AX5" s="2" t="s">
        <v>42</v>
      </c>
      <c r="AY5" s="2" t="s">
        <v>43</v>
      </c>
      <c r="AZ5" s="2" t="s">
        <v>42</v>
      </c>
      <c r="BA5" s="2" t="s">
        <v>43</v>
      </c>
      <c r="BB5" s="2" t="s">
        <v>42</v>
      </c>
    </row>
    <row r="6" spans="1:54" ht="21" customHeight="1">
      <c r="A6" s="37"/>
      <c r="B6" s="44" t="s">
        <v>12</v>
      </c>
      <c r="C6" s="48"/>
      <c r="D6" s="64" t="s">
        <v>13</v>
      </c>
      <c r="E6" s="54" t="s">
        <v>4</v>
      </c>
      <c r="F6" s="64" t="s">
        <v>4</v>
      </c>
      <c r="G6" s="64" t="s">
        <v>14</v>
      </c>
      <c r="H6" s="64" t="s">
        <v>15</v>
      </c>
      <c r="I6" s="64" t="s">
        <v>12</v>
      </c>
      <c r="M6" s="7"/>
      <c r="N6" s="33" t="s">
        <v>34</v>
      </c>
      <c r="O6" s="19" t="s">
        <v>45</v>
      </c>
      <c r="P6" s="17" t="s">
        <v>21</v>
      </c>
    </row>
    <row r="7" spans="1:54" ht="15.9" customHeight="1" thickBot="1">
      <c r="A7" s="38">
        <v>1</v>
      </c>
      <c r="B7" s="38">
        <v>2</v>
      </c>
      <c r="C7" s="38">
        <v>3</v>
      </c>
      <c r="D7" s="65">
        <v>4</v>
      </c>
      <c r="E7" s="55">
        <v>5</v>
      </c>
      <c r="F7" s="65">
        <v>6</v>
      </c>
      <c r="G7" s="65">
        <v>7</v>
      </c>
      <c r="H7" s="65">
        <v>8</v>
      </c>
      <c r="I7" s="65">
        <v>9</v>
      </c>
      <c r="J7" s="8"/>
      <c r="M7" s="7"/>
    </row>
    <row r="8" spans="1:54">
      <c r="A8" s="39"/>
      <c r="B8" s="39"/>
      <c r="C8" s="39"/>
      <c r="D8" s="66"/>
      <c r="E8" s="56"/>
      <c r="F8" s="66"/>
      <c r="G8" s="66"/>
      <c r="H8" s="66"/>
      <c r="I8" s="66"/>
      <c r="J8" s="8"/>
      <c r="M8" s="7"/>
    </row>
    <row r="9" spans="1:54" ht="15.9" customHeight="1">
      <c r="A9" s="100" t="s">
        <v>16</v>
      </c>
      <c r="B9" s="101">
        <v>1.3</v>
      </c>
      <c r="C9" s="102">
        <v>0.5</v>
      </c>
      <c r="D9" s="67">
        <f t="shared" ref="D9:D22" si="0">0.25*(C9)^0.5</f>
        <v>0.17677669529663689</v>
      </c>
      <c r="E9" s="104" t="s">
        <v>153</v>
      </c>
      <c r="F9" s="70">
        <f>VLOOKUP(E9,Podaci1!$A$178:$C$186,2)</f>
        <v>16.2</v>
      </c>
      <c r="G9" s="71">
        <f t="shared" ref="G9:G22" si="1">(D9/1000)/((F9/1000)^2*PI()/4)</f>
        <v>0.85764014265842325</v>
      </c>
      <c r="H9" s="67">
        <f>P9</f>
        <v>9.4341014917537977E-2</v>
      </c>
      <c r="I9" s="67">
        <f t="shared" ref="I9:I22" si="2">B9*H9</f>
        <v>0.12264331939279938</v>
      </c>
      <c r="J9" s="8"/>
      <c r="K9" s="6"/>
      <c r="L9" s="6"/>
      <c r="M9" s="7"/>
      <c r="N9" s="105">
        <v>10</v>
      </c>
      <c r="O9" s="19">
        <f>BA9*$W$2/100000</f>
        <v>7.2570011475029214E-2</v>
      </c>
      <c r="P9" s="19">
        <f>O9*B9</f>
        <v>9.4341014917537977E-2</v>
      </c>
      <c r="Q9" s="6"/>
      <c r="R9" s="17">
        <f t="shared" ref="R9:R22" si="3">2*VLOOKUP(N9,$R$2:$W$4,2)*0.001*D9*0.001*D9/($V$2*$V$2*((F9/1000)^5))</f>
        <v>5673.8261013585607</v>
      </c>
      <c r="S9" s="18">
        <f t="shared" ref="S9:S22" si="4">$U$2/(3.7*F9)</f>
        <v>1.6683350016683351E-4</v>
      </c>
      <c r="T9" s="14">
        <f t="shared" ref="T9:T22" si="5">2.51*VLOOKUP(N9,$R$2:$W$4,3)/(SQRT(2/(VLOOKUP(N9,$R$2:$W$4,2)))*((F9/1000)^1.5))</f>
        <v>3.5598308027363704E-2</v>
      </c>
      <c r="U9" s="2">
        <v>100000</v>
      </c>
      <c r="V9" s="2">
        <v>0</v>
      </c>
      <c r="W9" s="2">
        <f>$R9/((LOG($S9+$T9*(U9^(-0.5)))/LOG(10))^2)</f>
        <v>449.26076915644222</v>
      </c>
      <c r="X9" s="2">
        <f>W9</f>
        <v>449.26076915644222</v>
      </c>
      <c r="Y9" s="2">
        <f>$R9/((LOG($S9+$T9*(X9^(-0.5)))/LOG(10))^2)</f>
        <v>759.23735790963781</v>
      </c>
      <c r="Z9" s="2">
        <f>Y9</f>
        <v>759.23735790963781</v>
      </c>
      <c r="AA9" s="2">
        <f>$R9/((LOG($S9+$T9*(Z9^(-0.5)))/LOG(10))^2)</f>
        <v>705.43884514683043</v>
      </c>
      <c r="AB9" s="2">
        <f t="shared" ref="AB9:AB22" si="6">AA9</f>
        <v>705.43884514683043</v>
      </c>
      <c r="AC9" s="2">
        <f t="shared" ref="AC9:AC22" si="7">$R9/((LOG($S9+$T9*(AB9^(-0.5)))/LOG(10))^2)</f>
        <v>712.53804892282471</v>
      </c>
      <c r="AD9" s="2">
        <f t="shared" ref="AD9:AD22" si="8">AC9</f>
        <v>712.53804892282471</v>
      </c>
      <c r="AE9" s="2">
        <f t="shared" ref="AE9:AE22" si="9">$R9/((LOG($S9+$T9*(AD9^(-0.5)))/LOG(10))^2)</f>
        <v>711.5627989980544</v>
      </c>
      <c r="AF9" s="2">
        <f t="shared" ref="AF9:AF22" si="10">AE9</f>
        <v>711.5627989980544</v>
      </c>
      <c r="AG9" s="2">
        <f t="shared" ref="AG9:AG22" si="11">$R9/((LOG($S9+$T9*(AF9^(-0.5)))/LOG(10))^2)</f>
        <v>711.69604608508064</v>
      </c>
      <c r="AH9" s="2">
        <f t="shared" ref="AH9:AH22" si="12">AG9</f>
        <v>711.69604608508064</v>
      </c>
      <c r="AI9" s="2">
        <f t="shared" ref="AI9:AI22" si="13">$R9/((LOG($S9+$T9*(AH9^(-0.5)))/LOG(10))^2)</f>
        <v>711.67782713998474</v>
      </c>
      <c r="AJ9" s="2">
        <f t="shared" ref="AJ9:AJ22" si="14">AI9</f>
        <v>711.67782713998474</v>
      </c>
      <c r="AK9" s="2">
        <f t="shared" ref="AK9:AK22" si="15">$R9/((LOG($S9+$T9*(AJ9^(-0.5)))/LOG(10))^2)</f>
        <v>711.68031797224774</v>
      </c>
      <c r="AL9" s="2">
        <f t="shared" ref="AL9:AL22" si="16">AK9</f>
        <v>711.68031797224774</v>
      </c>
      <c r="AM9" s="2">
        <f t="shared" ref="AM9:AM22" si="17">$R9/((LOG($S9+$T9*(AL9^(-0.5)))/LOG(10))^2)</f>
        <v>711.6799774293811</v>
      </c>
      <c r="AN9" s="2">
        <f t="shared" ref="AN9:AN22" si="18">AM9</f>
        <v>711.6799774293811</v>
      </c>
      <c r="AO9" s="2">
        <f t="shared" ref="AO9:AO22" si="19">$R9/((LOG($S9+$T9*(AN9^(-0.5)))/LOG(10))^2)</f>
        <v>711.68002398780459</v>
      </c>
      <c r="AP9" s="2">
        <f t="shared" ref="AP9:AP22" si="20">AO9</f>
        <v>711.68002398780459</v>
      </c>
      <c r="AQ9" s="2">
        <f t="shared" ref="AQ9:AQ22" si="21">$R9/((LOG($S9+$T9*(AP9^(-0.5)))/LOG(10))^2)</f>
        <v>711.68001762241681</v>
      </c>
      <c r="AR9" s="2">
        <f t="shared" ref="AR9:AR22" si="22">AQ9</f>
        <v>711.68001762241681</v>
      </c>
      <c r="AS9" s="2">
        <f t="shared" ref="AS9:AS22" si="23">$R9/((LOG($S9+$T9*(AR9^(-0.5)))/LOG(10))^2)</f>
        <v>711.68001849268171</v>
      </c>
      <c r="AT9" s="2">
        <f t="shared" ref="AT9:AT22" si="24">AS9</f>
        <v>711.68001849268171</v>
      </c>
      <c r="AU9" s="2">
        <f t="shared" ref="AU9:AU22" si="25">$R9/((LOG($S9+$T9*(AT9^(-0.5)))/LOG(10))^2)</f>
        <v>711.6800183737007</v>
      </c>
      <c r="AV9" s="2">
        <f t="shared" ref="AV9:AV22" si="26">AU9</f>
        <v>711.6800183737007</v>
      </c>
      <c r="AW9" s="2">
        <f t="shared" ref="AW9:AW22" si="27">$R9/((LOG($S9+$T9*(AV9^(-0.5)))/LOG(10))^2)</f>
        <v>711.68001838996747</v>
      </c>
      <c r="AX9" s="2">
        <f t="shared" ref="AX9:AX22" si="28">AW9</f>
        <v>711.68001838996747</v>
      </c>
      <c r="AY9" s="2">
        <f t="shared" ref="AY9:AY22" si="29">$R9/((LOG($S9+$T9*(AX9^(-0.5)))/LOG(10))^2)</f>
        <v>711.68001838774353</v>
      </c>
      <c r="AZ9" s="2">
        <f t="shared" ref="AZ9:AZ22" si="30">AY9</f>
        <v>711.68001838774353</v>
      </c>
      <c r="BA9" s="2">
        <f t="shared" ref="BA9:BA22" si="31">$R9/((LOG($S9+$T9*(AZ9^(-0.5)))/LOG(10))^2)</f>
        <v>711.68001838804764</v>
      </c>
      <c r="BB9" s="2">
        <f t="shared" ref="BB9:BB22" si="32">BA9</f>
        <v>711.68001838804764</v>
      </c>
    </row>
    <row r="10" spans="1:54" ht="15.9" customHeight="1">
      <c r="A10" s="100" t="s">
        <v>17</v>
      </c>
      <c r="B10" s="101">
        <v>4.8</v>
      </c>
      <c r="C10" s="102">
        <v>1</v>
      </c>
      <c r="D10" s="67">
        <f t="shared" si="0"/>
        <v>0.25</v>
      </c>
      <c r="E10" s="104" t="s">
        <v>154</v>
      </c>
      <c r="F10" s="70">
        <f>VLOOKUP(E10,Podaci1!$A$178:$C$186,2)</f>
        <v>20.399999999999999</v>
      </c>
      <c r="G10" s="71">
        <f t="shared" si="1"/>
        <v>0.76487381339819005</v>
      </c>
      <c r="H10" s="67">
        <f t="shared" ref="H10:H22" si="33">P10</f>
        <v>0.21258312102089408</v>
      </c>
      <c r="I10" s="67">
        <f t="shared" si="2"/>
        <v>1.0203989809002916</v>
      </c>
      <c r="J10" s="8"/>
      <c r="K10" s="6"/>
      <c r="L10" s="6"/>
      <c r="M10" s="7"/>
      <c r="N10" s="105">
        <v>10</v>
      </c>
      <c r="O10" s="19">
        <f t="shared" ref="O10:O22" si="34">BA10*$W$2/100000</f>
        <v>4.428815021268627E-2</v>
      </c>
      <c r="P10" s="19">
        <f t="shared" ref="P10:P22" si="35">O10*B10</f>
        <v>0.21258312102089408</v>
      </c>
      <c r="Q10" s="6"/>
      <c r="R10" s="17">
        <f t="shared" si="3"/>
        <v>3583.6884921583019</v>
      </c>
      <c r="S10" s="18">
        <f t="shared" si="4"/>
        <v>1.3248542660307367E-4</v>
      </c>
      <c r="T10" s="14">
        <f t="shared" si="5"/>
        <v>2.5191650783127361E-2</v>
      </c>
      <c r="U10" s="2">
        <v>100000</v>
      </c>
      <c r="V10" s="2">
        <v>0</v>
      </c>
      <c r="W10" s="2">
        <f t="shared" ref="W10:W22" si="36">$R10/((LOG($S10+$T10*(U10^(-0.5)))/LOG(10))^2)</f>
        <v>265.58480295692715</v>
      </c>
      <c r="X10" s="2">
        <f t="shared" ref="X10:X22" si="37">W10</f>
        <v>265.58480295692715</v>
      </c>
      <c r="Y10" s="2">
        <f t="shared" ref="Y10:Y22" si="38">$R10/((LOG($S10+$T10*(X10^(-0.5)))/LOG(10))^2)</f>
        <v>465.33184485451227</v>
      </c>
      <c r="Z10" s="2">
        <f t="shared" ref="Z10:Z22" si="39">Y10</f>
        <v>465.33184485451227</v>
      </c>
      <c r="AA10" s="2">
        <f t="shared" ref="AA10:AA22" si="40">$R10/((LOG($S10+$T10*(Z10^(-0.5)))/LOG(10))^2)</f>
        <v>430.27991516891262</v>
      </c>
      <c r="AB10" s="2">
        <f t="shared" si="6"/>
        <v>430.27991516891262</v>
      </c>
      <c r="AC10" s="2">
        <f t="shared" si="7"/>
        <v>434.8797470035567</v>
      </c>
      <c r="AD10" s="2">
        <f t="shared" si="8"/>
        <v>434.8797470035567</v>
      </c>
      <c r="AE10" s="2">
        <f t="shared" si="9"/>
        <v>434.24980600381684</v>
      </c>
      <c r="AF10" s="2">
        <f t="shared" si="10"/>
        <v>434.24980600381684</v>
      </c>
      <c r="AG10" s="2">
        <f t="shared" si="11"/>
        <v>434.33558072000994</v>
      </c>
      <c r="AH10" s="2">
        <f t="shared" si="12"/>
        <v>434.33558072000994</v>
      </c>
      <c r="AI10" s="2">
        <f t="shared" si="13"/>
        <v>434.32389219733028</v>
      </c>
      <c r="AJ10" s="2">
        <f t="shared" si="14"/>
        <v>434.32389219733028</v>
      </c>
      <c r="AK10" s="2">
        <f t="shared" si="15"/>
        <v>434.32548482227674</v>
      </c>
      <c r="AL10" s="2">
        <f t="shared" si="16"/>
        <v>434.32548482227674</v>
      </c>
      <c r="AM10" s="2">
        <f t="shared" si="17"/>
        <v>434.32526781528185</v>
      </c>
      <c r="AN10" s="2">
        <f t="shared" si="18"/>
        <v>434.32526781528185</v>
      </c>
      <c r="AO10" s="2">
        <f t="shared" si="19"/>
        <v>434.32529738404025</v>
      </c>
      <c r="AP10" s="2">
        <f t="shared" si="20"/>
        <v>434.32529738404025</v>
      </c>
      <c r="AQ10" s="2">
        <f t="shared" si="21"/>
        <v>434.32529335508394</v>
      </c>
      <c r="AR10" s="2">
        <f t="shared" si="22"/>
        <v>434.32529335508394</v>
      </c>
      <c r="AS10" s="2">
        <f t="shared" si="23"/>
        <v>434.32529390405819</v>
      </c>
      <c r="AT10" s="2">
        <f t="shared" si="24"/>
        <v>434.32529390405819</v>
      </c>
      <c r="AU10" s="2">
        <f t="shared" si="25"/>
        <v>434.32529382925651</v>
      </c>
      <c r="AV10" s="2">
        <f t="shared" si="26"/>
        <v>434.32529382925651</v>
      </c>
      <c r="AW10" s="2">
        <f t="shared" si="27"/>
        <v>434.3252938394487</v>
      </c>
      <c r="AX10" s="2">
        <f t="shared" si="28"/>
        <v>434.3252938394487</v>
      </c>
      <c r="AY10" s="2">
        <f t="shared" si="29"/>
        <v>434.32529383805996</v>
      </c>
      <c r="AZ10" s="2">
        <f t="shared" si="30"/>
        <v>434.32529383805996</v>
      </c>
      <c r="BA10" s="2">
        <f t="shared" si="31"/>
        <v>434.32529383824925</v>
      </c>
      <c r="BB10" s="2">
        <f t="shared" si="32"/>
        <v>434.32529383824925</v>
      </c>
    </row>
    <row r="11" spans="1:54" ht="15.9" customHeight="1">
      <c r="A11" s="100" t="s">
        <v>18</v>
      </c>
      <c r="B11" s="101">
        <v>1.7</v>
      </c>
      <c r="C11" s="102">
        <v>2</v>
      </c>
      <c r="D11" s="67">
        <f t="shared" si="0"/>
        <v>0.35355339059327379</v>
      </c>
      <c r="E11" s="104" t="s">
        <v>155</v>
      </c>
      <c r="F11" s="70">
        <f>VLOOKUP(E11,Podaci1!$A$178:$C$186,2)</f>
        <v>26.2</v>
      </c>
      <c r="G11" s="71">
        <f t="shared" si="1"/>
        <v>0.65578660637281216</v>
      </c>
      <c r="H11" s="67">
        <f t="shared" si="33"/>
        <v>4.1854286259849272E-2</v>
      </c>
      <c r="I11" s="67">
        <f t="shared" si="2"/>
        <v>7.1152286641743764E-2</v>
      </c>
      <c r="J11" s="8"/>
      <c r="K11" s="6"/>
      <c r="L11" s="6"/>
      <c r="M11" s="7"/>
      <c r="N11" s="105">
        <v>10</v>
      </c>
      <c r="O11" s="19">
        <f t="shared" si="34"/>
        <v>2.4620168388146631E-2</v>
      </c>
      <c r="P11" s="19">
        <f t="shared" si="35"/>
        <v>4.1854286259849272E-2</v>
      </c>
      <c r="Q11" s="6"/>
      <c r="R11" s="17">
        <f t="shared" si="3"/>
        <v>2051.1840382720957</v>
      </c>
      <c r="S11" s="18">
        <f t="shared" si="4"/>
        <v>1.0315659170621003E-4</v>
      </c>
      <c r="T11" s="14">
        <f t="shared" si="5"/>
        <v>1.7308121749254446E-2</v>
      </c>
      <c r="U11" s="2">
        <v>100000</v>
      </c>
      <c r="V11" s="2">
        <v>0</v>
      </c>
      <c r="W11" s="2">
        <f t="shared" si="36"/>
        <v>141.92575755088248</v>
      </c>
      <c r="X11" s="2">
        <f t="shared" si="37"/>
        <v>141.92575755088248</v>
      </c>
      <c r="Y11" s="2">
        <f t="shared" si="38"/>
        <v>260.14383597946227</v>
      </c>
      <c r="Z11" s="2">
        <f t="shared" si="39"/>
        <v>260.14383597946227</v>
      </c>
      <c r="AA11" s="2">
        <f t="shared" si="40"/>
        <v>239.01163490687634</v>
      </c>
      <c r="AB11" s="2">
        <f t="shared" si="6"/>
        <v>239.01163490687634</v>
      </c>
      <c r="AC11" s="2">
        <f t="shared" si="7"/>
        <v>241.77918732558325</v>
      </c>
      <c r="AD11" s="2">
        <f t="shared" si="8"/>
        <v>241.77918732558325</v>
      </c>
      <c r="AE11" s="2">
        <f t="shared" si="9"/>
        <v>241.39970758727551</v>
      </c>
      <c r="AF11" s="2">
        <f t="shared" si="10"/>
        <v>241.39970758727551</v>
      </c>
      <c r="AG11" s="2">
        <f t="shared" si="11"/>
        <v>241.4514196149739</v>
      </c>
      <c r="AH11" s="2">
        <f t="shared" si="12"/>
        <v>241.4514196149739</v>
      </c>
      <c r="AI11" s="2">
        <f t="shared" si="13"/>
        <v>241.444366809587</v>
      </c>
      <c r="AJ11" s="2">
        <f t="shared" si="14"/>
        <v>241.444366809587</v>
      </c>
      <c r="AK11" s="2">
        <f t="shared" si="15"/>
        <v>241.44532860376933</v>
      </c>
      <c r="AL11" s="2">
        <f t="shared" si="16"/>
        <v>241.44532860376933</v>
      </c>
      <c r="AM11" s="2">
        <f t="shared" si="17"/>
        <v>241.44519744140942</v>
      </c>
      <c r="AN11" s="2">
        <f t="shared" si="18"/>
        <v>241.44519744140942</v>
      </c>
      <c r="AO11" s="2">
        <f t="shared" si="19"/>
        <v>241.44521532832127</v>
      </c>
      <c r="AP11" s="2">
        <f t="shared" si="20"/>
        <v>241.44521532832127</v>
      </c>
      <c r="AQ11" s="2">
        <f t="shared" si="21"/>
        <v>241.44521288904139</v>
      </c>
      <c r="AR11" s="2">
        <f t="shared" si="22"/>
        <v>241.44521288904139</v>
      </c>
      <c r="AS11" s="2">
        <f t="shared" si="23"/>
        <v>241.44521322169166</v>
      </c>
      <c r="AT11" s="2">
        <f t="shared" si="24"/>
        <v>241.44521322169166</v>
      </c>
      <c r="AU11" s="2">
        <f t="shared" si="25"/>
        <v>241.44521317632737</v>
      </c>
      <c r="AV11" s="2">
        <f t="shared" si="26"/>
        <v>241.44521317632737</v>
      </c>
      <c r="AW11" s="2">
        <f t="shared" si="27"/>
        <v>241.44521318251375</v>
      </c>
      <c r="AX11" s="2">
        <f t="shared" si="28"/>
        <v>241.44521318251375</v>
      </c>
      <c r="AY11" s="2">
        <f t="shared" si="29"/>
        <v>241.44521318167014</v>
      </c>
      <c r="AZ11" s="2">
        <f t="shared" si="30"/>
        <v>241.44521318167014</v>
      </c>
      <c r="BA11" s="2">
        <f t="shared" si="31"/>
        <v>241.44521318178516</v>
      </c>
      <c r="BB11" s="2">
        <f t="shared" si="32"/>
        <v>241.44521318178516</v>
      </c>
    </row>
    <row r="12" spans="1:54" ht="15.9" customHeight="1">
      <c r="A12" s="100" t="s">
        <v>19</v>
      </c>
      <c r="B12" s="101">
        <v>1.2</v>
      </c>
      <c r="C12" s="102">
        <v>1.5</v>
      </c>
      <c r="D12" s="67">
        <f t="shared" si="0"/>
        <v>0.30618621784789724</v>
      </c>
      <c r="E12" s="104" t="s">
        <v>155</v>
      </c>
      <c r="F12" s="70">
        <f>VLOOKUP(E12,Podaci1!$A$178:$C$186,2)</f>
        <v>26.2</v>
      </c>
      <c r="G12" s="71">
        <f t="shared" si="1"/>
        <v>0.56792786058044131</v>
      </c>
      <c r="H12" s="67">
        <f t="shared" si="33"/>
        <v>2.2946220265350745E-2</v>
      </c>
      <c r="I12" s="67">
        <f t="shared" si="2"/>
        <v>2.7535464318420893E-2</v>
      </c>
      <c r="J12" s="8"/>
      <c r="K12" s="6"/>
      <c r="L12" s="6"/>
      <c r="M12" s="7"/>
      <c r="N12" s="105">
        <v>10</v>
      </c>
      <c r="O12" s="19">
        <f t="shared" si="34"/>
        <v>1.9121850221125621E-2</v>
      </c>
      <c r="P12" s="19">
        <f t="shared" si="35"/>
        <v>2.2946220265350745E-2</v>
      </c>
      <c r="Q12" s="6"/>
      <c r="R12" s="17">
        <f t="shared" si="3"/>
        <v>1538.3880287040713</v>
      </c>
      <c r="S12" s="18">
        <f t="shared" si="4"/>
        <v>1.0315659170621003E-4</v>
      </c>
      <c r="T12" s="14">
        <f t="shared" si="5"/>
        <v>1.7308121749254446E-2</v>
      </c>
      <c r="U12" s="2">
        <v>100000</v>
      </c>
      <c r="V12" s="2">
        <v>0</v>
      </c>
      <c r="W12" s="2">
        <f t="shared" si="36"/>
        <v>106.44431816316182</v>
      </c>
      <c r="X12" s="2">
        <f t="shared" si="37"/>
        <v>106.44431816316182</v>
      </c>
      <c r="Y12" s="2">
        <f t="shared" si="38"/>
        <v>203.5127204202108</v>
      </c>
      <c r="Z12" s="2">
        <f t="shared" si="39"/>
        <v>203.5127204202108</v>
      </c>
      <c r="AA12" s="2">
        <f t="shared" si="40"/>
        <v>185.3950145613893</v>
      </c>
      <c r="AB12" s="2">
        <f t="shared" si="6"/>
        <v>185.3950145613893</v>
      </c>
      <c r="AC12" s="2">
        <f t="shared" si="7"/>
        <v>187.82490109737589</v>
      </c>
      <c r="AD12" s="2">
        <f t="shared" si="8"/>
        <v>187.82490109737589</v>
      </c>
      <c r="AE12" s="2">
        <f t="shared" si="9"/>
        <v>187.48217218743227</v>
      </c>
      <c r="AF12" s="2">
        <f t="shared" si="10"/>
        <v>187.48217218743227</v>
      </c>
      <c r="AG12" s="2">
        <f t="shared" si="11"/>
        <v>187.53017695837886</v>
      </c>
      <c r="AH12" s="2">
        <f t="shared" si="12"/>
        <v>187.53017695837886</v>
      </c>
      <c r="AI12" s="2">
        <f t="shared" si="13"/>
        <v>187.52344651472077</v>
      </c>
      <c r="AJ12" s="2">
        <f t="shared" si="14"/>
        <v>187.52344651472077</v>
      </c>
      <c r="AK12" s="2">
        <f t="shared" si="15"/>
        <v>187.52439001781917</v>
      </c>
      <c r="AL12" s="2">
        <f t="shared" si="16"/>
        <v>187.52439001781917</v>
      </c>
      <c r="AM12" s="2">
        <f t="shared" si="17"/>
        <v>187.52425775087153</v>
      </c>
      <c r="AN12" s="2">
        <f t="shared" si="18"/>
        <v>187.52425775087153</v>
      </c>
      <c r="AO12" s="2">
        <f t="shared" si="19"/>
        <v>187.52427629293911</v>
      </c>
      <c r="AP12" s="2">
        <f t="shared" si="20"/>
        <v>187.52427629293911</v>
      </c>
      <c r="AQ12" s="2">
        <f t="shared" si="21"/>
        <v>187.52427369358682</v>
      </c>
      <c r="AR12" s="2">
        <f t="shared" si="22"/>
        <v>187.52427369358682</v>
      </c>
      <c r="AS12" s="2">
        <f t="shared" si="23"/>
        <v>187.52427405798156</v>
      </c>
      <c r="AT12" s="2">
        <f t="shared" si="24"/>
        <v>187.52427405798156</v>
      </c>
      <c r="AU12" s="2">
        <f t="shared" si="25"/>
        <v>187.52427400689822</v>
      </c>
      <c r="AV12" s="2">
        <f t="shared" si="26"/>
        <v>187.52427400689822</v>
      </c>
      <c r="AW12" s="2">
        <f t="shared" si="27"/>
        <v>187.52427401405942</v>
      </c>
      <c r="AX12" s="2">
        <f t="shared" si="28"/>
        <v>187.52427401405942</v>
      </c>
      <c r="AY12" s="2">
        <f t="shared" si="29"/>
        <v>187.5242740130555</v>
      </c>
      <c r="AZ12" s="2">
        <f t="shared" si="30"/>
        <v>187.5242740130555</v>
      </c>
      <c r="BA12" s="2">
        <f t="shared" si="31"/>
        <v>187.52427401319625</v>
      </c>
      <c r="BB12" s="2">
        <f t="shared" si="32"/>
        <v>187.52427401319625</v>
      </c>
    </row>
    <row r="13" spans="1:54" ht="15.9" customHeight="1">
      <c r="A13" s="100" t="s">
        <v>22</v>
      </c>
      <c r="B13" s="101">
        <v>3.4</v>
      </c>
      <c r="C13" s="102">
        <v>2.25</v>
      </c>
      <c r="D13" s="67">
        <f t="shared" si="0"/>
        <v>0.375</v>
      </c>
      <c r="E13" s="104" t="s">
        <v>153</v>
      </c>
      <c r="F13" s="70">
        <f>VLOOKUP(E13,Podaci1!$A$178:$C$186,2)</f>
        <v>16.2</v>
      </c>
      <c r="G13" s="71">
        <f t="shared" si="1"/>
        <v>1.819329482074707</v>
      </c>
      <c r="H13" s="67">
        <f t="shared" si="33"/>
        <v>0.93911109964686479</v>
      </c>
      <c r="I13" s="67">
        <f t="shared" si="2"/>
        <v>3.1929777387993403</v>
      </c>
      <c r="J13" s="8"/>
      <c r="K13" s="6"/>
      <c r="L13" s="6"/>
      <c r="M13" s="7"/>
      <c r="N13" s="105">
        <v>10</v>
      </c>
      <c r="O13" s="19">
        <f t="shared" si="34"/>
        <v>0.27620914695496024</v>
      </c>
      <c r="P13" s="19">
        <f t="shared" si="35"/>
        <v>0.93911109964686479</v>
      </c>
      <c r="Q13" s="6"/>
      <c r="R13" s="17">
        <f t="shared" si="3"/>
        <v>25532.217456113514</v>
      </c>
      <c r="S13" s="18">
        <f t="shared" si="4"/>
        <v>1.6683350016683351E-4</v>
      </c>
      <c r="T13" s="14">
        <f t="shared" si="5"/>
        <v>3.5598308027363704E-2</v>
      </c>
      <c r="U13" s="2">
        <v>100000</v>
      </c>
      <c r="V13" s="2">
        <v>0</v>
      </c>
      <c r="W13" s="2">
        <f t="shared" si="36"/>
        <v>2021.6734612039895</v>
      </c>
      <c r="X13" s="2">
        <f t="shared" si="37"/>
        <v>2021.6734612039895</v>
      </c>
      <c r="Y13" s="2">
        <f t="shared" si="38"/>
        <v>2802.4649438093543</v>
      </c>
      <c r="Z13" s="2">
        <f t="shared" si="39"/>
        <v>2802.4649438093543</v>
      </c>
      <c r="AA13" s="2">
        <f t="shared" si="40"/>
        <v>2698.2980605588518</v>
      </c>
      <c r="AB13" s="2">
        <f t="shared" si="6"/>
        <v>2698.2980605588518</v>
      </c>
      <c r="AC13" s="2">
        <f t="shared" si="7"/>
        <v>2709.9186558344454</v>
      </c>
      <c r="AD13" s="2">
        <f t="shared" si="8"/>
        <v>2709.9186558344454</v>
      </c>
      <c r="AE13" s="2">
        <f t="shared" si="9"/>
        <v>2708.5943064476278</v>
      </c>
      <c r="AF13" s="2">
        <f t="shared" si="10"/>
        <v>2708.5943064476278</v>
      </c>
      <c r="AG13" s="2">
        <f t="shared" si="11"/>
        <v>2708.7448727957903</v>
      </c>
      <c r="AH13" s="2">
        <f t="shared" si="12"/>
        <v>2708.7448727957903</v>
      </c>
      <c r="AI13" s="2">
        <f t="shared" si="13"/>
        <v>2708.7277500814753</v>
      </c>
      <c r="AJ13" s="2">
        <f t="shared" si="14"/>
        <v>2708.7277500814753</v>
      </c>
      <c r="AK13" s="2">
        <f t="shared" si="15"/>
        <v>2708.7296972508616</v>
      </c>
      <c r="AL13" s="2">
        <f t="shared" si="16"/>
        <v>2708.7296972508616</v>
      </c>
      <c r="AM13" s="2">
        <f t="shared" si="17"/>
        <v>2708.7294758208927</v>
      </c>
      <c r="AN13" s="2">
        <f t="shared" si="18"/>
        <v>2708.7294758208927</v>
      </c>
      <c r="AO13" s="2">
        <f t="shared" si="19"/>
        <v>2708.7295010016555</v>
      </c>
      <c r="AP13" s="2">
        <f t="shared" si="20"/>
        <v>2708.7295010016555</v>
      </c>
      <c r="AQ13" s="2">
        <f t="shared" si="21"/>
        <v>2708.7294981381283</v>
      </c>
      <c r="AR13" s="2">
        <f t="shared" si="22"/>
        <v>2708.7294981381283</v>
      </c>
      <c r="AS13" s="2">
        <f t="shared" si="23"/>
        <v>2708.7294984637651</v>
      </c>
      <c r="AT13" s="2">
        <f t="shared" si="24"/>
        <v>2708.7294984637651</v>
      </c>
      <c r="AU13" s="2">
        <f t="shared" si="25"/>
        <v>2708.7294984267337</v>
      </c>
      <c r="AV13" s="2">
        <f t="shared" si="26"/>
        <v>2708.7294984267337</v>
      </c>
      <c r="AW13" s="2">
        <f t="shared" si="27"/>
        <v>2708.7294984309447</v>
      </c>
      <c r="AX13" s="2">
        <f t="shared" si="28"/>
        <v>2708.7294984309447</v>
      </c>
      <c r="AY13" s="2">
        <f t="shared" si="29"/>
        <v>2708.7294984304658</v>
      </c>
      <c r="AZ13" s="2">
        <f t="shared" si="30"/>
        <v>2708.7294984304658</v>
      </c>
      <c r="BA13" s="2">
        <f t="shared" si="31"/>
        <v>2708.7294984305213</v>
      </c>
      <c r="BB13" s="2">
        <f t="shared" si="32"/>
        <v>2708.7294984305213</v>
      </c>
    </row>
    <row r="14" spans="1:54" ht="15.9" customHeight="1">
      <c r="A14" s="100" t="s">
        <v>23</v>
      </c>
      <c r="B14" s="101">
        <v>3.4</v>
      </c>
      <c r="C14" s="102">
        <v>5</v>
      </c>
      <c r="D14" s="67">
        <f t="shared" si="0"/>
        <v>0.55901699437494745</v>
      </c>
      <c r="E14" s="104" t="s">
        <v>153</v>
      </c>
      <c r="F14" s="70">
        <f>VLOOKUP(E14,Podaci1!$A$178:$C$186,2)</f>
        <v>16.2</v>
      </c>
      <c r="G14" s="71">
        <f t="shared" si="1"/>
        <v>2.7120962635923536</v>
      </c>
      <c r="H14" s="67">
        <f t="shared" si="33"/>
        <v>1.9315208567611157</v>
      </c>
      <c r="I14" s="67">
        <f t="shared" si="2"/>
        <v>6.5671709129877938</v>
      </c>
      <c r="J14" s="8"/>
      <c r="K14" s="6"/>
      <c r="L14" s="6"/>
      <c r="M14" s="7"/>
      <c r="N14" s="105">
        <v>10</v>
      </c>
      <c r="O14" s="19">
        <f t="shared" si="34"/>
        <v>0.56809436963562232</v>
      </c>
      <c r="P14" s="19">
        <f t="shared" si="35"/>
        <v>1.9315208567611157</v>
      </c>
      <c r="Q14" s="6"/>
      <c r="R14" s="17">
        <f t="shared" si="3"/>
        <v>56738.261013585594</v>
      </c>
      <c r="S14" s="18">
        <f t="shared" si="4"/>
        <v>1.6683350016683351E-4</v>
      </c>
      <c r="T14" s="14">
        <f t="shared" si="5"/>
        <v>3.5598308027363704E-2</v>
      </c>
      <c r="U14" s="2">
        <v>100000</v>
      </c>
      <c r="V14" s="2">
        <v>0</v>
      </c>
      <c r="W14" s="2">
        <f t="shared" si="36"/>
        <v>4492.6076915644217</v>
      </c>
      <c r="X14" s="2">
        <f t="shared" si="37"/>
        <v>4492.6076915644217</v>
      </c>
      <c r="Y14" s="2">
        <f t="shared" si="38"/>
        <v>5695.759618297232</v>
      </c>
      <c r="Z14" s="2">
        <f t="shared" si="39"/>
        <v>5695.759618297232</v>
      </c>
      <c r="AA14" s="2">
        <f t="shared" si="40"/>
        <v>5558.809035489352</v>
      </c>
      <c r="AB14" s="2">
        <f t="shared" si="6"/>
        <v>5558.809035489352</v>
      </c>
      <c r="AC14" s="2">
        <f t="shared" si="7"/>
        <v>5572.4413878014393</v>
      </c>
      <c r="AD14" s="2">
        <f t="shared" si="8"/>
        <v>5572.4413878014393</v>
      </c>
      <c r="AE14" s="2">
        <f t="shared" si="9"/>
        <v>5571.0652056436293</v>
      </c>
      <c r="AF14" s="2">
        <f t="shared" si="10"/>
        <v>5571.0652056436293</v>
      </c>
      <c r="AG14" s="2">
        <f t="shared" si="11"/>
        <v>5571.203935077011</v>
      </c>
      <c r="AH14" s="2">
        <f t="shared" si="12"/>
        <v>5571.203935077011</v>
      </c>
      <c r="AI14" s="2">
        <f t="shared" si="13"/>
        <v>5571.189948125415</v>
      </c>
      <c r="AJ14" s="2">
        <f t="shared" si="14"/>
        <v>5571.189948125415</v>
      </c>
      <c r="AK14" s="2">
        <f t="shared" si="15"/>
        <v>5571.1913582948719</v>
      </c>
      <c r="AL14" s="2">
        <f t="shared" si="16"/>
        <v>5571.1913582948719</v>
      </c>
      <c r="AM14" s="2">
        <f t="shared" si="17"/>
        <v>5571.1912161208784</v>
      </c>
      <c r="AN14" s="2">
        <f t="shared" si="18"/>
        <v>5571.1912161208784</v>
      </c>
      <c r="AO14" s="2">
        <f t="shared" si="19"/>
        <v>5571.1912304549296</v>
      </c>
      <c r="AP14" s="2">
        <f t="shared" si="20"/>
        <v>5571.1912304549296</v>
      </c>
      <c r="AQ14" s="2">
        <f t="shared" si="21"/>
        <v>5571.1912290097625</v>
      </c>
      <c r="AR14" s="2">
        <f t="shared" si="22"/>
        <v>5571.1912290097625</v>
      </c>
      <c r="AS14" s="2">
        <f t="shared" si="23"/>
        <v>5571.1912291554654</v>
      </c>
      <c r="AT14" s="2">
        <f t="shared" si="24"/>
        <v>5571.1912291554654</v>
      </c>
      <c r="AU14" s="2">
        <f t="shared" si="25"/>
        <v>5571.1912291407762</v>
      </c>
      <c r="AV14" s="2">
        <f t="shared" si="26"/>
        <v>5571.1912291407762</v>
      </c>
      <c r="AW14" s="2">
        <f t="shared" si="27"/>
        <v>5571.1912291422568</v>
      </c>
      <c r="AX14" s="2">
        <f t="shared" si="28"/>
        <v>5571.1912291422568</v>
      </c>
      <c r="AY14" s="2">
        <f t="shared" si="29"/>
        <v>5571.1912291421077</v>
      </c>
      <c r="AZ14" s="2">
        <f t="shared" si="30"/>
        <v>5571.1912291421077</v>
      </c>
      <c r="BA14" s="2">
        <f t="shared" si="31"/>
        <v>5571.191229142124</v>
      </c>
      <c r="BB14" s="2">
        <f t="shared" si="32"/>
        <v>5571.191229142124</v>
      </c>
    </row>
    <row r="15" spans="1:54" ht="15.9" customHeight="1">
      <c r="A15" s="100" t="s">
        <v>20</v>
      </c>
      <c r="B15" s="101">
        <v>3.4</v>
      </c>
      <c r="C15" s="102">
        <v>7.25</v>
      </c>
      <c r="D15" s="67">
        <f t="shared" si="0"/>
        <v>0.67314560089181297</v>
      </c>
      <c r="E15" s="104" t="s">
        <v>153</v>
      </c>
      <c r="F15" s="70">
        <f>VLOOKUP(E15,Podaci1!$A$178:$C$186,2)</f>
        <v>16.2</v>
      </c>
      <c r="G15" s="71">
        <f t="shared" si="1"/>
        <v>3.2657963664836522</v>
      </c>
      <c r="H15" s="67">
        <f t="shared" si="33"/>
        <v>2.7095672398869879</v>
      </c>
      <c r="I15" s="67">
        <f t="shared" si="2"/>
        <v>9.2125286156157582</v>
      </c>
      <c r="J15" s="8"/>
      <c r="K15" s="6"/>
      <c r="L15" s="6"/>
      <c r="M15" s="7"/>
      <c r="N15" s="105">
        <v>10</v>
      </c>
      <c r="O15" s="19">
        <f t="shared" si="34"/>
        <v>0.79693154114323173</v>
      </c>
      <c r="P15" s="19">
        <f t="shared" si="35"/>
        <v>2.7095672398869879</v>
      </c>
      <c r="Q15" s="6"/>
      <c r="R15" s="17">
        <f t="shared" si="3"/>
        <v>82270.478469699097</v>
      </c>
      <c r="S15" s="18">
        <f t="shared" si="4"/>
        <v>1.6683350016683351E-4</v>
      </c>
      <c r="T15" s="14">
        <f t="shared" si="5"/>
        <v>3.5598308027363704E-2</v>
      </c>
      <c r="U15" s="2">
        <v>100000</v>
      </c>
      <c r="V15" s="2">
        <v>0</v>
      </c>
      <c r="W15" s="2">
        <f t="shared" si="36"/>
        <v>6514.2811527684098</v>
      </c>
      <c r="X15" s="2">
        <f t="shared" si="37"/>
        <v>6514.2811527684098</v>
      </c>
      <c r="Y15" s="2">
        <f t="shared" si="38"/>
        <v>7953.6238462458477</v>
      </c>
      <c r="Z15" s="2">
        <f t="shared" si="39"/>
        <v>7953.6238462458477</v>
      </c>
      <c r="AA15" s="2">
        <f t="shared" si="40"/>
        <v>7802.4136927657564</v>
      </c>
      <c r="AB15" s="2">
        <f t="shared" si="6"/>
        <v>7802.4136927657564</v>
      </c>
      <c r="AC15" s="2">
        <f t="shared" si="7"/>
        <v>7816.5788843772334</v>
      </c>
      <c r="AD15" s="2">
        <f t="shared" si="8"/>
        <v>7816.5788843772334</v>
      </c>
      <c r="AE15" s="2">
        <f t="shared" si="9"/>
        <v>7815.2369438310616</v>
      </c>
      <c r="AF15" s="2">
        <f t="shared" si="10"/>
        <v>7815.2369438310616</v>
      </c>
      <c r="AG15" s="2">
        <f t="shared" si="11"/>
        <v>7815.3639382729853</v>
      </c>
      <c r="AH15" s="2">
        <f t="shared" si="12"/>
        <v>7815.3639382729853</v>
      </c>
      <c r="AI15" s="2">
        <f t="shared" si="13"/>
        <v>7815.3519189600283</v>
      </c>
      <c r="AJ15" s="2">
        <f t="shared" si="14"/>
        <v>7815.3519189600283</v>
      </c>
      <c r="AK15" s="2">
        <f t="shared" si="15"/>
        <v>7815.3530565099309</v>
      </c>
      <c r="AL15" s="2">
        <f t="shared" si="16"/>
        <v>7815.3530565099309</v>
      </c>
      <c r="AM15" s="2">
        <f t="shared" si="17"/>
        <v>7815.3529488481227</v>
      </c>
      <c r="AN15" s="2">
        <f t="shared" si="18"/>
        <v>7815.3529488481227</v>
      </c>
      <c r="AO15" s="2">
        <f t="shared" si="19"/>
        <v>7815.3529590376229</v>
      </c>
      <c r="AP15" s="2">
        <f t="shared" si="20"/>
        <v>7815.3529590376229</v>
      </c>
      <c r="AQ15" s="2">
        <f t="shared" si="21"/>
        <v>7815.3529580732511</v>
      </c>
      <c r="AR15" s="2">
        <f t="shared" si="22"/>
        <v>7815.3529580732511</v>
      </c>
      <c r="AS15" s="2">
        <f t="shared" si="23"/>
        <v>7815.3529581645244</v>
      </c>
      <c r="AT15" s="2">
        <f t="shared" si="24"/>
        <v>7815.3529581645244</v>
      </c>
      <c r="AU15" s="2">
        <f t="shared" si="25"/>
        <v>7815.3529581558851</v>
      </c>
      <c r="AV15" s="2">
        <f t="shared" si="26"/>
        <v>7815.3529581558851</v>
      </c>
      <c r="AW15" s="2">
        <f t="shared" si="27"/>
        <v>7815.3529581567027</v>
      </c>
      <c r="AX15" s="2">
        <f t="shared" si="28"/>
        <v>7815.3529581567027</v>
      </c>
      <c r="AY15" s="2">
        <f t="shared" si="29"/>
        <v>7815.3529581566254</v>
      </c>
      <c r="AZ15" s="2">
        <f t="shared" si="30"/>
        <v>7815.3529581566254</v>
      </c>
      <c r="BA15" s="2">
        <f t="shared" si="31"/>
        <v>7815.3529581566318</v>
      </c>
      <c r="BB15" s="2">
        <f t="shared" si="32"/>
        <v>7815.3529581566318</v>
      </c>
    </row>
    <row r="16" spans="1:54" ht="15.6" customHeight="1">
      <c r="A16" s="100" t="s">
        <v>24</v>
      </c>
      <c r="B16" s="101">
        <v>3.4</v>
      </c>
      <c r="C16" s="102">
        <v>10</v>
      </c>
      <c r="D16" s="67">
        <f t="shared" si="0"/>
        <v>0.79056941504209488</v>
      </c>
      <c r="E16" s="104" t="s">
        <v>153</v>
      </c>
      <c r="F16" s="70">
        <f>VLOOKUP(E16,Podaci1!$A$178:$C$186,2)</f>
        <v>16.2</v>
      </c>
      <c r="G16" s="71">
        <f t="shared" si="1"/>
        <v>3.8354833184337025</v>
      </c>
      <c r="H16" s="67">
        <f t="shared" si="33"/>
        <v>3.6374996265674171</v>
      </c>
      <c r="I16" s="67">
        <f t="shared" si="2"/>
        <v>12.367498730329217</v>
      </c>
      <c r="J16" s="8"/>
      <c r="K16" s="6"/>
      <c r="L16" s="6"/>
      <c r="M16" s="7"/>
      <c r="N16" s="105">
        <v>10</v>
      </c>
      <c r="O16" s="19">
        <f t="shared" si="34"/>
        <v>1.069852831343358</v>
      </c>
      <c r="P16" s="19">
        <f t="shared" si="35"/>
        <v>3.6374996265674171</v>
      </c>
      <c r="Q16" s="6"/>
      <c r="R16" s="17">
        <f t="shared" si="3"/>
        <v>113476.52202717119</v>
      </c>
      <c r="S16" s="18">
        <f t="shared" si="4"/>
        <v>1.6683350016683351E-4</v>
      </c>
      <c r="T16" s="14">
        <f t="shared" si="5"/>
        <v>3.5598308027363704E-2</v>
      </c>
      <c r="U16" s="2">
        <v>100000</v>
      </c>
      <c r="V16" s="2">
        <v>0</v>
      </c>
      <c r="W16" s="2">
        <f t="shared" si="36"/>
        <v>8985.2153831288433</v>
      </c>
      <c r="X16" s="2">
        <f t="shared" si="37"/>
        <v>8985.2153831288433</v>
      </c>
      <c r="Y16" s="2">
        <f t="shared" si="38"/>
        <v>10640.319666864887</v>
      </c>
      <c r="Z16" s="2">
        <f t="shared" si="39"/>
        <v>10640.319666864887</v>
      </c>
      <c r="AA16" s="2">
        <f t="shared" si="40"/>
        <v>10478.711217608607</v>
      </c>
      <c r="AB16" s="2">
        <f t="shared" si="6"/>
        <v>10478.711217608607</v>
      </c>
      <c r="AC16" s="2">
        <f t="shared" si="7"/>
        <v>10493.011358135556</v>
      </c>
      <c r="AD16" s="2">
        <f t="shared" si="8"/>
        <v>10493.011358135556</v>
      </c>
      <c r="AE16" s="2">
        <f t="shared" si="9"/>
        <v>10491.734495732067</v>
      </c>
      <c r="AF16" s="2">
        <f t="shared" si="10"/>
        <v>10491.734495732067</v>
      </c>
      <c r="AG16" s="2">
        <f t="shared" si="11"/>
        <v>10491.848415313556</v>
      </c>
      <c r="AH16" s="2">
        <f t="shared" si="12"/>
        <v>10491.848415313556</v>
      </c>
      <c r="AI16" s="2">
        <f t="shared" si="13"/>
        <v>10491.838250864246</v>
      </c>
      <c r="AJ16" s="2">
        <f t="shared" si="14"/>
        <v>10491.838250864246</v>
      </c>
      <c r="AK16" s="2">
        <f t="shared" si="15"/>
        <v>10491.839157779163</v>
      </c>
      <c r="AL16" s="2">
        <f t="shared" si="16"/>
        <v>10491.839157779163</v>
      </c>
      <c r="AM16" s="2">
        <f t="shared" si="17"/>
        <v>10491.839076860351</v>
      </c>
      <c r="AN16" s="2">
        <f t="shared" si="18"/>
        <v>10491.839076860351</v>
      </c>
      <c r="AO16" s="2">
        <f t="shared" si="19"/>
        <v>10491.839084080273</v>
      </c>
      <c r="AP16" s="2">
        <f t="shared" si="20"/>
        <v>10491.839084080273</v>
      </c>
      <c r="AQ16" s="2">
        <f t="shared" si="21"/>
        <v>10491.839083436082</v>
      </c>
      <c r="AR16" s="2">
        <f t="shared" si="22"/>
        <v>10491.839083436082</v>
      </c>
      <c r="AS16" s="2">
        <f t="shared" si="23"/>
        <v>10491.83908349356</v>
      </c>
      <c r="AT16" s="2">
        <f t="shared" si="24"/>
        <v>10491.83908349356</v>
      </c>
      <c r="AU16" s="2">
        <f t="shared" si="25"/>
        <v>10491.839083488429</v>
      </c>
      <c r="AV16" s="2">
        <f t="shared" si="26"/>
        <v>10491.839083488429</v>
      </c>
      <c r="AW16" s="2">
        <f t="shared" si="27"/>
        <v>10491.839083488887</v>
      </c>
      <c r="AX16" s="2">
        <f t="shared" si="28"/>
        <v>10491.839083488887</v>
      </c>
      <c r="AY16" s="2">
        <f t="shared" si="29"/>
        <v>10491.839083488847</v>
      </c>
      <c r="AZ16" s="2">
        <f t="shared" si="30"/>
        <v>10491.839083488847</v>
      </c>
      <c r="BA16" s="2">
        <f t="shared" si="31"/>
        <v>10491.839083488851</v>
      </c>
      <c r="BB16" s="2">
        <f t="shared" si="32"/>
        <v>10491.839083488851</v>
      </c>
    </row>
    <row r="17" spans="1:54" ht="15.9" customHeight="1">
      <c r="A17" s="100" t="s">
        <v>31</v>
      </c>
      <c r="B17" s="101">
        <v>3.4</v>
      </c>
      <c r="C17" s="102">
        <v>12.25</v>
      </c>
      <c r="D17" s="67">
        <f t="shared" si="0"/>
        <v>0.875</v>
      </c>
      <c r="E17" s="104" t="s">
        <v>153</v>
      </c>
      <c r="F17" s="70">
        <f>VLOOKUP(E17,Podaci1!$A$178:$C$186,2)</f>
        <v>16.2</v>
      </c>
      <c r="G17" s="71">
        <f t="shared" si="1"/>
        <v>4.245102124840983</v>
      </c>
      <c r="H17" s="67">
        <f t="shared" si="33"/>
        <v>4.3837675945829977</v>
      </c>
      <c r="I17" s="67">
        <f t="shared" si="2"/>
        <v>14.904809821582191</v>
      </c>
      <c r="J17" s="8"/>
      <c r="K17" s="6"/>
      <c r="L17" s="1"/>
      <c r="M17" s="6"/>
      <c r="N17" s="105">
        <v>10</v>
      </c>
      <c r="O17" s="19">
        <f t="shared" si="34"/>
        <v>1.28934341017147</v>
      </c>
      <c r="P17" s="19">
        <f t="shared" si="35"/>
        <v>4.3837675945829977</v>
      </c>
      <c r="Q17" s="6"/>
      <c r="R17" s="17">
        <f t="shared" si="3"/>
        <v>139008.73948328468</v>
      </c>
      <c r="S17" s="18">
        <f t="shared" si="4"/>
        <v>1.6683350016683351E-4</v>
      </c>
      <c r="T17" s="14">
        <f t="shared" si="5"/>
        <v>3.5598308027363704E-2</v>
      </c>
      <c r="U17" s="2">
        <v>100000</v>
      </c>
      <c r="V17" s="2">
        <v>0</v>
      </c>
      <c r="W17" s="2">
        <f t="shared" si="36"/>
        <v>11006.888844332831</v>
      </c>
      <c r="X17" s="2">
        <f t="shared" si="37"/>
        <v>11006.888844332831</v>
      </c>
      <c r="Y17" s="2">
        <f t="shared" si="38"/>
        <v>12797.934770440392</v>
      </c>
      <c r="Z17" s="2">
        <f t="shared" si="39"/>
        <v>12797.934770440392</v>
      </c>
      <c r="AA17" s="2">
        <f t="shared" si="40"/>
        <v>12631.268782258938</v>
      </c>
      <c r="AB17" s="2">
        <f t="shared" si="6"/>
        <v>12631.268782258938</v>
      </c>
      <c r="AC17" s="2">
        <f t="shared" si="7"/>
        <v>12645.462618901001</v>
      </c>
      <c r="AD17" s="2">
        <f t="shared" si="8"/>
        <v>12645.462618901001</v>
      </c>
      <c r="AE17" s="2">
        <f t="shared" si="9"/>
        <v>12644.244352527441</v>
      </c>
      <c r="AF17" s="2">
        <f t="shared" si="10"/>
        <v>12644.244352527441</v>
      </c>
      <c r="AG17" s="2">
        <f t="shared" si="11"/>
        <v>12644.348847314119</v>
      </c>
      <c r="AH17" s="2">
        <f t="shared" si="12"/>
        <v>12644.348847314119</v>
      </c>
      <c r="AI17" s="2">
        <f t="shared" si="13"/>
        <v>12644.33988393268</v>
      </c>
      <c r="AJ17" s="2">
        <f t="shared" si="14"/>
        <v>12644.33988393268</v>
      </c>
      <c r="AK17" s="2">
        <f t="shared" si="15"/>
        <v>12644.340652792202</v>
      </c>
      <c r="AL17" s="2">
        <f t="shared" si="16"/>
        <v>12644.340652792202</v>
      </c>
      <c r="AM17" s="2">
        <f t="shared" si="17"/>
        <v>12644.340586841063</v>
      </c>
      <c r="AN17" s="2">
        <f t="shared" si="18"/>
        <v>12644.340586841063</v>
      </c>
      <c r="AO17" s="2">
        <f t="shared" si="19"/>
        <v>12644.340592498213</v>
      </c>
      <c r="AP17" s="2">
        <f t="shared" si="20"/>
        <v>12644.340592498213</v>
      </c>
      <c r="AQ17" s="2">
        <f t="shared" si="21"/>
        <v>12644.340592012953</v>
      </c>
      <c r="AR17" s="2">
        <f t="shared" si="22"/>
        <v>12644.340592012953</v>
      </c>
      <c r="AS17" s="2">
        <f t="shared" si="23"/>
        <v>12644.340592054579</v>
      </c>
      <c r="AT17" s="2">
        <f t="shared" si="24"/>
        <v>12644.340592054579</v>
      </c>
      <c r="AU17" s="2">
        <f t="shared" si="25"/>
        <v>12644.340592051009</v>
      </c>
      <c r="AV17" s="2">
        <f t="shared" si="26"/>
        <v>12644.340592051009</v>
      </c>
      <c r="AW17" s="2">
        <f t="shared" si="27"/>
        <v>12644.340592051314</v>
      </c>
      <c r="AX17" s="2">
        <f t="shared" si="28"/>
        <v>12644.340592051314</v>
      </c>
      <c r="AY17" s="2">
        <f t="shared" si="29"/>
        <v>12644.340592051291</v>
      </c>
      <c r="AZ17" s="2">
        <f t="shared" si="30"/>
        <v>12644.340592051291</v>
      </c>
      <c r="BA17" s="2">
        <f t="shared" si="31"/>
        <v>12644.340592051291</v>
      </c>
      <c r="BB17" s="2">
        <f t="shared" si="32"/>
        <v>12644.340592051291</v>
      </c>
    </row>
    <row r="18" spans="1:54" ht="15.9" customHeight="1">
      <c r="A18" s="100" t="s">
        <v>26</v>
      </c>
      <c r="B18" s="101">
        <v>3.4</v>
      </c>
      <c r="C18" s="102">
        <v>15</v>
      </c>
      <c r="D18" s="67">
        <f t="shared" si="0"/>
        <v>0.96824583655185426</v>
      </c>
      <c r="E18" s="104" t="s">
        <v>153</v>
      </c>
      <c r="F18" s="70">
        <f>VLOOKUP(E18,Podaci1!$A$178:$C$186,2)</f>
        <v>16.2</v>
      </c>
      <c r="G18" s="71">
        <f t="shared" si="1"/>
        <v>4.6974885235596702</v>
      </c>
      <c r="H18" s="67">
        <f t="shared" si="33"/>
        <v>5.2842472153914217</v>
      </c>
      <c r="I18" s="67">
        <f t="shared" si="2"/>
        <v>17.966440532330832</v>
      </c>
      <c r="J18" s="8"/>
      <c r="K18" s="6"/>
      <c r="L18" s="1"/>
      <c r="M18" s="6"/>
      <c r="N18" s="105">
        <v>10</v>
      </c>
      <c r="O18" s="19">
        <f t="shared" si="34"/>
        <v>1.5541903574680653</v>
      </c>
      <c r="P18" s="19">
        <f t="shared" si="35"/>
        <v>5.2842472153914217</v>
      </c>
      <c r="Q18" s="6"/>
      <c r="R18" s="17">
        <f t="shared" si="3"/>
        <v>170214.7830407568</v>
      </c>
      <c r="S18" s="18">
        <f t="shared" si="4"/>
        <v>1.6683350016683351E-4</v>
      </c>
      <c r="T18" s="14">
        <f t="shared" si="5"/>
        <v>3.5598308027363704E-2</v>
      </c>
      <c r="U18" s="2">
        <v>100000</v>
      </c>
      <c r="V18" s="2">
        <v>0</v>
      </c>
      <c r="W18" s="2">
        <f t="shared" si="36"/>
        <v>13477.823074693266</v>
      </c>
      <c r="X18" s="2">
        <f t="shared" si="37"/>
        <v>13477.823074693266</v>
      </c>
      <c r="Y18" s="2">
        <f t="shared" si="38"/>
        <v>15398.897974838701</v>
      </c>
      <c r="Z18" s="2">
        <f t="shared" si="39"/>
        <v>15398.897974838701</v>
      </c>
      <c r="AA18" s="2">
        <f t="shared" si="40"/>
        <v>15228.783769391594</v>
      </c>
      <c r="AB18" s="2">
        <f t="shared" si="6"/>
        <v>15228.783769391594</v>
      </c>
      <c r="AC18" s="2">
        <f t="shared" si="7"/>
        <v>15242.70244263166</v>
      </c>
      <c r="AD18" s="2">
        <f t="shared" si="8"/>
        <v>15242.70244263166</v>
      </c>
      <c r="AE18" s="2">
        <f t="shared" si="9"/>
        <v>15241.556005494502</v>
      </c>
      <c r="AF18" s="2">
        <f t="shared" si="10"/>
        <v>15241.556005494502</v>
      </c>
      <c r="AG18" s="2">
        <f t="shared" si="11"/>
        <v>15241.65038219352</v>
      </c>
      <c r="AH18" s="2">
        <f t="shared" si="12"/>
        <v>15241.65038219352</v>
      </c>
      <c r="AI18" s="2">
        <f t="shared" si="13"/>
        <v>15241.642612589132</v>
      </c>
      <c r="AJ18" s="2">
        <f t="shared" si="14"/>
        <v>15241.642612589132</v>
      </c>
      <c r="AK18" s="2">
        <f t="shared" si="15"/>
        <v>15241.643252222948</v>
      </c>
      <c r="AL18" s="2">
        <f t="shared" si="16"/>
        <v>15241.643252222948</v>
      </c>
      <c r="AM18" s="2">
        <f t="shared" si="17"/>
        <v>15241.643199564987</v>
      </c>
      <c r="AN18" s="2">
        <f t="shared" si="18"/>
        <v>15241.643199564987</v>
      </c>
      <c r="AO18" s="2">
        <f t="shared" si="19"/>
        <v>15241.643203900059</v>
      </c>
      <c r="AP18" s="2">
        <f t="shared" si="20"/>
        <v>15241.643203900059</v>
      </c>
      <c r="AQ18" s="2">
        <f t="shared" si="21"/>
        <v>15241.643203543172</v>
      </c>
      <c r="AR18" s="2">
        <f t="shared" si="22"/>
        <v>15241.643203543172</v>
      </c>
      <c r="AS18" s="2">
        <f t="shared" si="23"/>
        <v>15241.643203572557</v>
      </c>
      <c r="AT18" s="2">
        <f t="shared" si="24"/>
        <v>15241.643203572557</v>
      </c>
      <c r="AU18" s="2">
        <f t="shared" si="25"/>
        <v>15241.643203570133</v>
      </c>
      <c r="AV18" s="2">
        <f t="shared" si="26"/>
        <v>15241.643203570133</v>
      </c>
      <c r="AW18" s="2">
        <f t="shared" si="27"/>
        <v>15241.643203570336</v>
      </c>
      <c r="AX18" s="2">
        <f t="shared" si="28"/>
        <v>15241.643203570336</v>
      </c>
      <c r="AY18" s="2">
        <f t="shared" si="29"/>
        <v>15241.643203570318</v>
      </c>
      <c r="AZ18" s="2">
        <f t="shared" si="30"/>
        <v>15241.643203570318</v>
      </c>
      <c r="BA18" s="2">
        <f t="shared" si="31"/>
        <v>15241.64320357032</v>
      </c>
      <c r="BB18" s="2">
        <f t="shared" si="32"/>
        <v>15241.64320357032</v>
      </c>
    </row>
    <row r="19" spans="1:54" ht="15.9" customHeight="1">
      <c r="A19" s="100" t="s">
        <v>27</v>
      </c>
      <c r="B19" s="101">
        <v>3.4</v>
      </c>
      <c r="C19" s="102">
        <v>17.25</v>
      </c>
      <c r="D19" s="67">
        <f t="shared" si="0"/>
        <v>1.0383279828647594</v>
      </c>
      <c r="E19" s="104" t="s">
        <v>153</v>
      </c>
      <c r="F19" s="70">
        <f>VLOOKUP(E19,Podaci1!$A$178:$C$186,2)</f>
        <v>16.2</v>
      </c>
      <c r="G19" s="71">
        <f t="shared" si="1"/>
        <v>5.0374952301040476</v>
      </c>
      <c r="H19" s="67">
        <f t="shared" si="33"/>
        <v>6.0134820029784013</v>
      </c>
      <c r="I19" s="67">
        <f t="shared" si="2"/>
        <v>20.445838810126563</v>
      </c>
      <c r="J19" s="8"/>
      <c r="K19" s="6"/>
      <c r="L19" s="1"/>
      <c r="M19" s="6"/>
      <c r="N19" s="105">
        <v>10</v>
      </c>
      <c r="O19" s="19">
        <f t="shared" si="34"/>
        <v>1.7686711773465886</v>
      </c>
      <c r="P19" s="19">
        <f t="shared" si="35"/>
        <v>6.0134820029784013</v>
      </c>
      <c r="Q19" s="6"/>
      <c r="R19" s="17">
        <f t="shared" si="3"/>
        <v>195747.00049687029</v>
      </c>
      <c r="S19" s="18">
        <f t="shared" si="4"/>
        <v>1.6683350016683351E-4</v>
      </c>
      <c r="T19" s="14">
        <f t="shared" si="5"/>
        <v>3.5598308027363704E-2</v>
      </c>
      <c r="U19" s="2">
        <v>100000</v>
      </c>
      <c r="V19" s="2">
        <v>0</v>
      </c>
      <c r="W19" s="2">
        <f t="shared" si="36"/>
        <v>15499.496535897253</v>
      </c>
      <c r="X19" s="2">
        <f t="shared" si="37"/>
        <v>15499.496535897253</v>
      </c>
      <c r="Y19" s="2">
        <f t="shared" si="38"/>
        <v>17503.744104557143</v>
      </c>
      <c r="Z19" s="2">
        <f t="shared" si="39"/>
        <v>17503.744104557143</v>
      </c>
      <c r="AA19" s="2">
        <f t="shared" si="40"/>
        <v>17332.4020254305</v>
      </c>
      <c r="AB19" s="2">
        <f t="shared" si="6"/>
        <v>17332.4020254305</v>
      </c>
      <c r="AC19" s="2">
        <f t="shared" si="7"/>
        <v>17346.023716258584</v>
      </c>
      <c r="AD19" s="2">
        <f t="shared" si="8"/>
        <v>17346.023716258584</v>
      </c>
      <c r="AE19" s="2">
        <f t="shared" si="9"/>
        <v>17344.934344748406</v>
      </c>
      <c r="AF19" s="2">
        <f t="shared" si="10"/>
        <v>17344.934344748406</v>
      </c>
      <c r="AG19" s="2">
        <f t="shared" si="11"/>
        <v>17345.021424121667</v>
      </c>
      <c r="AH19" s="2">
        <f t="shared" si="12"/>
        <v>17345.021424121667</v>
      </c>
      <c r="AI19" s="2">
        <f t="shared" si="13"/>
        <v>17345.014463131462</v>
      </c>
      <c r="AJ19" s="2">
        <f t="shared" si="14"/>
        <v>17345.014463131462</v>
      </c>
      <c r="AK19" s="2">
        <f t="shared" si="15"/>
        <v>17345.015019580547</v>
      </c>
      <c r="AL19" s="2">
        <f t="shared" si="16"/>
        <v>17345.015019580547</v>
      </c>
      <c r="AM19" s="2">
        <f t="shared" si="17"/>
        <v>17345.014975098995</v>
      </c>
      <c r="AN19" s="2">
        <f t="shared" si="18"/>
        <v>17345.014975098995</v>
      </c>
      <c r="AO19" s="2">
        <f t="shared" si="19"/>
        <v>17345.014978654774</v>
      </c>
      <c r="AP19" s="2">
        <f t="shared" si="20"/>
        <v>17345.014978654774</v>
      </c>
      <c r="AQ19" s="2">
        <f t="shared" si="21"/>
        <v>17345.014978370531</v>
      </c>
      <c r="AR19" s="2">
        <f t="shared" si="22"/>
        <v>17345.014978370531</v>
      </c>
      <c r="AS19" s="2">
        <f t="shared" si="23"/>
        <v>17345.014978393254</v>
      </c>
      <c r="AT19" s="2">
        <f t="shared" si="24"/>
        <v>17345.014978393254</v>
      </c>
      <c r="AU19" s="2">
        <f t="shared" si="25"/>
        <v>17345.014978391438</v>
      </c>
      <c r="AV19" s="2">
        <f t="shared" si="26"/>
        <v>17345.014978391438</v>
      </c>
      <c r="AW19" s="2">
        <f t="shared" si="27"/>
        <v>17345.01497839158</v>
      </c>
      <c r="AX19" s="2">
        <f t="shared" si="28"/>
        <v>17345.01497839158</v>
      </c>
      <c r="AY19" s="2">
        <f t="shared" si="29"/>
        <v>17345.014978391573</v>
      </c>
      <c r="AZ19" s="2">
        <f t="shared" si="30"/>
        <v>17345.014978391573</v>
      </c>
      <c r="BA19" s="2">
        <f t="shared" si="31"/>
        <v>17345.014978391573</v>
      </c>
      <c r="BB19" s="2">
        <f t="shared" si="32"/>
        <v>17345.014978391573</v>
      </c>
    </row>
    <row r="20" spans="1:54" ht="15.9" customHeight="1">
      <c r="A20" s="100" t="s">
        <v>28</v>
      </c>
      <c r="B20" s="101">
        <v>3.4</v>
      </c>
      <c r="C20" s="102">
        <v>20</v>
      </c>
      <c r="D20" s="67">
        <f t="shared" si="0"/>
        <v>1.1180339887498949</v>
      </c>
      <c r="E20" s="104" t="s">
        <v>153</v>
      </c>
      <c r="F20" s="70">
        <f>VLOOKUP(E20,Podaci1!$A$178:$C$186,2)</f>
        <v>16.2</v>
      </c>
      <c r="G20" s="71">
        <f t="shared" si="1"/>
        <v>5.4241925271847071</v>
      </c>
      <c r="H20" s="67">
        <f t="shared" si="33"/>
        <v>6.8973368278056686</v>
      </c>
      <c r="I20" s="67">
        <f t="shared" si="2"/>
        <v>23.450945214539274</v>
      </c>
      <c r="J20" s="8"/>
      <c r="K20" s="6"/>
      <c r="L20" s="1"/>
      <c r="M20" s="6"/>
      <c r="N20" s="105">
        <v>10</v>
      </c>
      <c r="O20" s="19">
        <f t="shared" si="34"/>
        <v>2.0286284787663731</v>
      </c>
      <c r="P20" s="19">
        <f t="shared" si="35"/>
        <v>6.8973368278056686</v>
      </c>
      <c r="Q20" s="6"/>
      <c r="R20" s="17">
        <f t="shared" si="3"/>
        <v>226953.04405434238</v>
      </c>
      <c r="S20" s="18">
        <f t="shared" si="4"/>
        <v>1.6683350016683351E-4</v>
      </c>
      <c r="T20" s="14">
        <f t="shared" si="5"/>
        <v>3.5598308027363704E-2</v>
      </c>
      <c r="U20" s="2">
        <v>100000</v>
      </c>
      <c r="V20" s="2">
        <v>0</v>
      </c>
      <c r="W20" s="2">
        <f t="shared" si="36"/>
        <v>17970.430766257687</v>
      </c>
      <c r="X20" s="2">
        <f t="shared" si="37"/>
        <v>17970.430766257687</v>
      </c>
      <c r="Y20" s="2">
        <f t="shared" si="38"/>
        <v>20053.530692453605</v>
      </c>
      <c r="Z20" s="2">
        <f t="shared" si="39"/>
        <v>20053.530692453605</v>
      </c>
      <c r="AA20" s="2">
        <f t="shared" si="40"/>
        <v>19882.109032714925</v>
      </c>
      <c r="AB20" s="2">
        <f t="shared" si="6"/>
        <v>19882.109032714925</v>
      </c>
      <c r="AC20" s="2">
        <f t="shared" si="7"/>
        <v>19895.314978067141</v>
      </c>
      <c r="AD20" s="2">
        <f t="shared" si="8"/>
        <v>19895.314978067141</v>
      </c>
      <c r="AE20" s="2">
        <f t="shared" si="9"/>
        <v>19894.292305480758</v>
      </c>
      <c r="AF20" s="2">
        <f t="shared" si="10"/>
        <v>19894.292305480758</v>
      </c>
      <c r="AG20" s="2">
        <f t="shared" si="11"/>
        <v>19894.371469676575</v>
      </c>
      <c r="AH20" s="2">
        <f t="shared" si="12"/>
        <v>19894.371469676575</v>
      </c>
      <c r="AI20" s="2">
        <f t="shared" si="13"/>
        <v>19894.3653414539</v>
      </c>
      <c r="AJ20" s="2">
        <f t="shared" si="14"/>
        <v>19894.3653414539</v>
      </c>
      <c r="AK20" s="2">
        <f t="shared" si="15"/>
        <v>19894.365815847937</v>
      </c>
      <c r="AL20" s="2">
        <f t="shared" si="16"/>
        <v>19894.365815847937</v>
      </c>
      <c r="AM20" s="2">
        <f t="shared" si="17"/>
        <v>19894.365779124444</v>
      </c>
      <c r="AN20" s="2">
        <f t="shared" si="18"/>
        <v>19894.365779124444</v>
      </c>
      <c r="AO20" s="2">
        <f t="shared" si="19"/>
        <v>19894.365781967259</v>
      </c>
      <c r="AP20" s="2">
        <f t="shared" si="20"/>
        <v>19894.365781967259</v>
      </c>
      <c r="AQ20" s="2">
        <f t="shared" si="21"/>
        <v>19894.36578174719</v>
      </c>
      <c r="AR20" s="2">
        <f t="shared" si="22"/>
        <v>19894.36578174719</v>
      </c>
      <c r="AS20" s="2">
        <f t="shared" si="23"/>
        <v>19894.365781764231</v>
      </c>
      <c r="AT20" s="2">
        <f t="shared" si="24"/>
        <v>19894.365781764231</v>
      </c>
      <c r="AU20" s="2">
        <f t="shared" si="25"/>
        <v>19894.365781762914</v>
      </c>
      <c r="AV20" s="2">
        <f t="shared" si="26"/>
        <v>19894.365781762914</v>
      </c>
      <c r="AW20" s="2">
        <f t="shared" si="27"/>
        <v>19894.365781763012</v>
      </c>
      <c r="AX20" s="2">
        <f t="shared" si="28"/>
        <v>19894.365781763012</v>
      </c>
      <c r="AY20" s="2">
        <f t="shared" si="29"/>
        <v>19894.365781763005</v>
      </c>
      <c r="AZ20" s="2">
        <f t="shared" si="30"/>
        <v>19894.365781763005</v>
      </c>
      <c r="BA20" s="2">
        <f t="shared" si="31"/>
        <v>19894.365781763005</v>
      </c>
      <c r="BB20" s="2">
        <f t="shared" si="32"/>
        <v>19894.365781763005</v>
      </c>
    </row>
    <row r="21" spans="1:54" ht="15.9" customHeight="1">
      <c r="A21" s="100" t="s">
        <v>29</v>
      </c>
      <c r="B21" s="101">
        <v>4</v>
      </c>
      <c r="C21" s="102">
        <v>22.25</v>
      </c>
      <c r="D21" s="67">
        <f t="shared" si="0"/>
        <v>1.1792476415070754</v>
      </c>
      <c r="E21" s="104" t="s">
        <v>153</v>
      </c>
      <c r="F21" s="70">
        <f>VLOOKUP(E21,Podaci1!$A$178:$C$186,2)</f>
        <v>16.2</v>
      </c>
      <c r="G21" s="71">
        <f t="shared" si="1"/>
        <v>5.7211733356290324</v>
      </c>
      <c r="H21" s="67">
        <f t="shared" si="33"/>
        <v>8.9592620385737352</v>
      </c>
      <c r="I21" s="67">
        <f t="shared" si="2"/>
        <v>35.837048154294941</v>
      </c>
      <c r="J21" s="8"/>
      <c r="K21" s="6"/>
      <c r="L21" s="1"/>
      <c r="M21" s="6"/>
      <c r="N21" s="105">
        <v>10</v>
      </c>
      <c r="O21" s="19">
        <f t="shared" si="34"/>
        <v>2.2398155096434338</v>
      </c>
      <c r="P21" s="19">
        <f t="shared" si="35"/>
        <v>8.9592620385737352</v>
      </c>
      <c r="Q21" s="6"/>
      <c r="R21" s="17">
        <f t="shared" si="3"/>
        <v>252485.26151045584</v>
      </c>
      <c r="S21" s="18">
        <f t="shared" si="4"/>
        <v>1.6683350016683351E-4</v>
      </c>
      <c r="T21" s="14">
        <f t="shared" si="5"/>
        <v>3.5598308027363704E-2</v>
      </c>
      <c r="U21" s="2">
        <v>100000</v>
      </c>
      <c r="V21" s="2">
        <v>0</v>
      </c>
      <c r="W21" s="2">
        <f t="shared" si="36"/>
        <v>19992.10422746167</v>
      </c>
      <c r="X21" s="2">
        <f t="shared" si="37"/>
        <v>19992.10422746167</v>
      </c>
      <c r="Y21" s="2">
        <f t="shared" si="38"/>
        <v>22124.09177251883</v>
      </c>
      <c r="Z21" s="2">
        <f t="shared" si="39"/>
        <v>22124.09177251883</v>
      </c>
      <c r="AA21" s="2">
        <f t="shared" si="40"/>
        <v>21953.499751985313</v>
      </c>
      <c r="AB21" s="2">
        <f t="shared" si="6"/>
        <v>21953.499751985313</v>
      </c>
      <c r="AC21" s="2">
        <f t="shared" si="7"/>
        <v>21966.338610965995</v>
      </c>
      <c r="AD21" s="2">
        <f t="shared" si="8"/>
        <v>21966.338610965995</v>
      </c>
      <c r="AE21" s="2">
        <f t="shared" si="9"/>
        <v>21965.36777967777</v>
      </c>
      <c r="AF21" s="2">
        <f t="shared" si="10"/>
        <v>21965.36777967777</v>
      </c>
      <c r="AG21" s="2">
        <f t="shared" si="11"/>
        <v>21965.441164524284</v>
      </c>
      <c r="AH21" s="2">
        <f t="shared" si="12"/>
        <v>21965.441164524284</v>
      </c>
      <c r="AI21" s="2">
        <f t="shared" si="13"/>
        <v>21965.435617236308</v>
      </c>
      <c r="AJ21" s="2">
        <f t="shared" si="14"/>
        <v>21965.435617236308</v>
      </c>
      <c r="AK21" s="2">
        <f t="shared" si="15"/>
        <v>21965.436036564581</v>
      </c>
      <c r="AL21" s="2">
        <f t="shared" si="16"/>
        <v>21965.436036564581</v>
      </c>
      <c r="AM21" s="2">
        <f t="shared" si="17"/>
        <v>21965.43600486689</v>
      </c>
      <c r="AN21" s="2">
        <f t="shared" si="18"/>
        <v>21965.43600486689</v>
      </c>
      <c r="AO21" s="2">
        <f t="shared" si="19"/>
        <v>21965.436007262972</v>
      </c>
      <c r="AP21" s="2">
        <f t="shared" si="20"/>
        <v>21965.436007262972</v>
      </c>
      <c r="AQ21" s="2">
        <f t="shared" si="21"/>
        <v>21965.436007081847</v>
      </c>
      <c r="AR21" s="2">
        <f t="shared" si="22"/>
        <v>21965.436007081847</v>
      </c>
      <c r="AS21" s="2">
        <f t="shared" si="23"/>
        <v>21965.436007095537</v>
      </c>
      <c r="AT21" s="2">
        <f t="shared" si="24"/>
        <v>21965.436007095537</v>
      </c>
      <c r="AU21" s="2">
        <f t="shared" si="25"/>
        <v>21965.436007094504</v>
      </c>
      <c r="AV21" s="2">
        <f t="shared" si="26"/>
        <v>21965.436007094504</v>
      </c>
      <c r="AW21" s="2">
        <f t="shared" si="27"/>
        <v>21965.43600709458</v>
      </c>
      <c r="AX21" s="2">
        <f t="shared" si="28"/>
        <v>21965.43600709458</v>
      </c>
      <c r="AY21" s="2">
        <f t="shared" si="29"/>
        <v>21965.436007094577</v>
      </c>
      <c r="AZ21" s="2">
        <f t="shared" si="30"/>
        <v>21965.436007094577</v>
      </c>
      <c r="BA21" s="2">
        <f t="shared" si="31"/>
        <v>21965.436007094577</v>
      </c>
      <c r="BB21" s="2">
        <f t="shared" si="32"/>
        <v>21965.436007094577</v>
      </c>
    </row>
    <row r="22" spans="1:54" ht="15.9" customHeight="1">
      <c r="A22" s="100" t="s">
        <v>30</v>
      </c>
      <c r="B22" s="101">
        <v>1.6</v>
      </c>
      <c r="C22" s="102">
        <v>24</v>
      </c>
      <c r="D22" s="67">
        <f t="shared" si="0"/>
        <v>1.2247448713915889</v>
      </c>
      <c r="E22" s="104" t="s">
        <v>153</v>
      </c>
      <c r="F22" s="70">
        <f>VLOOKUP(E22,Podaci1!$A$178:$C$186,2)</f>
        <v>16.2</v>
      </c>
      <c r="G22" s="71">
        <f t="shared" si="1"/>
        <v>5.9419052067800351</v>
      </c>
      <c r="H22" s="67">
        <f t="shared" si="33"/>
        <v>3.8452179140511271</v>
      </c>
      <c r="I22" s="67">
        <f t="shared" si="2"/>
        <v>6.1523486624818036</v>
      </c>
      <c r="J22" s="8"/>
      <c r="K22" s="6"/>
      <c r="L22" s="1"/>
      <c r="M22" s="6"/>
      <c r="N22" s="105">
        <v>10</v>
      </c>
      <c r="O22" s="19">
        <f t="shared" si="34"/>
        <v>2.4032611962819543</v>
      </c>
      <c r="P22" s="19">
        <f t="shared" si="35"/>
        <v>3.8452179140511271</v>
      </c>
      <c r="Q22" s="6"/>
      <c r="R22" s="17">
        <f t="shared" si="3"/>
        <v>272343.65286521078</v>
      </c>
      <c r="S22" s="18">
        <f t="shared" si="4"/>
        <v>1.6683350016683351E-4</v>
      </c>
      <c r="T22" s="14">
        <f t="shared" si="5"/>
        <v>3.5598308027363704E-2</v>
      </c>
      <c r="U22" s="2">
        <v>100000</v>
      </c>
      <c r="V22" s="2">
        <v>0</v>
      </c>
      <c r="W22" s="2">
        <f t="shared" si="36"/>
        <v>21564.516919509217</v>
      </c>
      <c r="X22" s="2">
        <f t="shared" si="37"/>
        <v>21564.516919509217</v>
      </c>
      <c r="Y22" s="2">
        <f t="shared" si="38"/>
        <v>23726.143178568782</v>
      </c>
      <c r="Z22" s="2">
        <f t="shared" si="39"/>
        <v>23726.143178568782</v>
      </c>
      <c r="AA22" s="2">
        <f t="shared" si="40"/>
        <v>23556.641061706992</v>
      </c>
      <c r="AB22" s="2">
        <f t="shared" si="6"/>
        <v>23556.641061706992</v>
      </c>
      <c r="AC22" s="2">
        <f t="shared" si="7"/>
        <v>23569.183885246515</v>
      </c>
      <c r="AD22" s="2">
        <f t="shared" si="8"/>
        <v>23569.183885246515</v>
      </c>
      <c r="AE22" s="2">
        <f t="shared" si="9"/>
        <v>23568.25166205192</v>
      </c>
      <c r="AF22" s="2">
        <f t="shared" si="10"/>
        <v>23568.25166205192</v>
      </c>
      <c r="AG22" s="2">
        <f t="shared" si="11"/>
        <v>23568.320925353426</v>
      </c>
      <c r="AH22" s="2">
        <f t="shared" si="12"/>
        <v>23568.320925353426</v>
      </c>
      <c r="AI22" s="2">
        <f t="shared" si="13"/>
        <v>23568.315779031214</v>
      </c>
      <c r="AJ22" s="2">
        <f t="shared" si="14"/>
        <v>23568.315779031214</v>
      </c>
      <c r="AK22" s="2">
        <f t="shared" si="15"/>
        <v>23568.316161406645</v>
      </c>
      <c r="AL22" s="2">
        <f t="shared" si="16"/>
        <v>23568.316161406645</v>
      </c>
      <c r="AM22" s="2">
        <f t="shared" si="17"/>
        <v>23568.316132995871</v>
      </c>
      <c r="AN22" s="2">
        <f t="shared" si="18"/>
        <v>23568.316132995871</v>
      </c>
      <c r="AO22" s="2">
        <f t="shared" si="19"/>
        <v>23568.316135106816</v>
      </c>
      <c r="AP22" s="2">
        <f t="shared" si="20"/>
        <v>23568.316135106816</v>
      </c>
      <c r="AQ22" s="2">
        <f t="shared" si="21"/>
        <v>23568.316134949964</v>
      </c>
      <c r="AR22" s="2">
        <f t="shared" si="22"/>
        <v>23568.316134949964</v>
      </c>
      <c r="AS22" s="2">
        <f t="shared" si="23"/>
        <v>23568.316134961624</v>
      </c>
      <c r="AT22" s="2">
        <f t="shared" si="24"/>
        <v>23568.316134961624</v>
      </c>
      <c r="AU22" s="2">
        <f t="shared" si="25"/>
        <v>23568.316134960754</v>
      </c>
      <c r="AV22" s="2">
        <f t="shared" si="26"/>
        <v>23568.316134960754</v>
      </c>
      <c r="AW22" s="2">
        <f t="shared" si="27"/>
        <v>23568.316134960824</v>
      </c>
      <c r="AX22" s="2">
        <f t="shared" si="28"/>
        <v>23568.316134960824</v>
      </c>
      <c r="AY22" s="2">
        <f t="shared" si="29"/>
        <v>23568.316134960816</v>
      </c>
      <c r="AZ22" s="2">
        <f t="shared" si="30"/>
        <v>23568.316134960816</v>
      </c>
      <c r="BA22" s="2">
        <f t="shared" si="31"/>
        <v>23568.316134960816</v>
      </c>
      <c r="BB22" s="2">
        <f t="shared" si="32"/>
        <v>23568.316134960816</v>
      </c>
    </row>
    <row r="23" spans="1:54" ht="16.8">
      <c r="A23" s="40"/>
      <c r="B23" s="45"/>
      <c r="C23" s="49"/>
      <c r="D23" s="67"/>
      <c r="E23" s="57"/>
      <c r="F23" s="72"/>
      <c r="G23" s="71"/>
      <c r="H23" s="73" t="s">
        <v>25</v>
      </c>
      <c r="I23" s="74">
        <f>SUM(I9:I22)</f>
        <v>151.33933724434098</v>
      </c>
      <c r="J23" s="9" t="s">
        <v>21</v>
      </c>
      <c r="K23" s="6"/>
      <c r="L23" s="1"/>
      <c r="M23" s="6"/>
      <c r="P23" s="11"/>
    </row>
    <row r="24" spans="1:54">
      <c r="A24" s="40"/>
      <c r="B24" s="46"/>
      <c r="C24" s="46"/>
      <c r="D24" s="68"/>
      <c r="E24" s="59"/>
      <c r="F24" s="68"/>
      <c r="G24" s="68"/>
      <c r="H24" s="68"/>
      <c r="I24" s="68"/>
      <c r="J24" s="8"/>
      <c r="L24" s="1"/>
      <c r="M24" s="6"/>
    </row>
    <row r="25" spans="1:54">
      <c r="L25" s="1"/>
      <c r="M25" s="6"/>
    </row>
  </sheetData>
  <sheetProtection sheet="1" objects="1" scenarios="1"/>
  <dataValidations count="1">
    <dataValidation type="list" allowBlank="1" showInputMessage="1" showErrorMessage="1" sqref="N9:N22">
      <formula1>$R$2:$R$4</formula1>
    </dataValidation>
  </dataValidations>
  <pageMargins left="0.75" right="0.75" top="1" bottom="1" header="0.5" footer="0.5"/>
  <pageSetup scale="96" orientation="portrait" horizontalDpi="0" verticalDpi="0" r:id="rId1"/>
  <headerFooter alignWithMargins="0"/>
  <colBreaks count="1" manualBreakCount="1">
    <brk id="10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Podaci1!$A$178:$A$186</xm:f>
          </x14:formula1>
          <xm:sqref>E9:E22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3"/>
  </sheetPr>
  <dimension ref="A1:BB25"/>
  <sheetViews>
    <sheetView topLeftCell="A4" zoomScaleNormal="100" workbookViewId="0">
      <pane xSplit="9" topLeftCell="J1" activePane="topRight" state="frozen"/>
      <selection activeCell="E21" sqref="E21"/>
      <selection pane="topRight" activeCell="F23" sqref="F23"/>
    </sheetView>
  </sheetViews>
  <sheetFormatPr defaultColWidth="12.5546875" defaultRowHeight="15"/>
  <cols>
    <col min="1" max="1" width="10.33203125" style="33" customWidth="1"/>
    <col min="2" max="2" width="8.6640625" style="33" customWidth="1"/>
    <col min="3" max="3" width="11.33203125" style="33" customWidth="1"/>
    <col min="4" max="4" width="15.109375" style="60" customWidth="1"/>
    <col min="5" max="5" width="37.33203125" style="50" bestFit="1" customWidth="1"/>
    <col min="6" max="6" width="11" style="60" bestFit="1" customWidth="1"/>
    <col min="7" max="7" width="10.33203125" style="60" bestFit="1" customWidth="1"/>
    <col min="8" max="8" width="10" style="60" customWidth="1"/>
    <col min="9" max="9" width="10.5546875" style="60" bestFit="1" customWidth="1"/>
    <col min="10" max="10" width="2.88671875" style="2" customWidth="1"/>
    <col min="11" max="11" width="5.88671875" style="2" customWidth="1"/>
    <col min="12" max="12" width="10" style="2" customWidth="1"/>
    <col min="13" max="13" width="7.44140625" style="2" customWidth="1"/>
    <col min="14" max="14" width="15.5546875" style="33" bestFit="1" customWidth="1"/>
    <col min="15" max="15" width="15.5546875" style="19" hidden="1" customWidth="1"/>
    <col min="16" max="16" width="15.5546875" style="17" hidden="1" customWidth="1"/>
    <col min="17" max="17" width="15.5546875" style="2" hidden="1" customWidth="1"/>
    <col min="18" max="19" width="19.5546875" style="2" hidden="1" customWidth="1"/>
    <col min="20" max="20" width="16.88671875" style="14" hidden="1" customWidth="1"/>
    <col min="21" max="21" width="0" style="2" hidden="1" customWidth="1"/>
    <col min="22" max="22" width="22.33203125" style="2" hidden="1" customWidth="1"/>
    <col min="23" max="29" width="16.88671875" style="2" hidden="1" customWidth="1"/>
    <col min="30" max="54" width="0" style="2" hidden="1" customWidth="1"/>
    <col min="55" max="16384" width="12.5546875" style="2"/>
  </cols>
  <sheetData>
    <row r="1" spans="1:54" ht="15.6">
      <c r="R1" s="2" t="s">
        <v>34</v>
      </c>
      <c r="S1" s="2" t="s">
        <v>35</v>
      </c>
      <c r="T1" s="14" t="s">
        <v>36</v>
      </c>
      <c r="U1" s="2" t="s">
        <v>32</v>
      </c>
      <c r="V1" s="2" t="s">
        <v>37</v>
      </c>
      <c r="W1" s="2" t="s">
        <v>38</v>
      </c>
    </row>
    <row r="2" spans="1:54" ht="15.9" customHeight="1">
      <c r="A2" s="41" t="s">
        <v>47</v>
      </c>
      <c r="B2" s="47"/>
      <c r="C2" s="47"/>
      <c r="D2" s="61"/>
      <c r="E2" s="51"/>
      <c r="F2" s="69"/>
      <c r="G2" s="61"/>
      <c r="H2" s="61"/>
      <c r="I2" s="61"/>
      <c r="J2" s="12"/>
      <c r="M2" s="7"/>
      <c r="N2" s="33" t="s">
        <v>33</v>
      </c>
      <c r="R2" s="2">
        <v>10</v>
      </c>
      <c r="S2" s="15">
        <v>999.70259999999996</v>
      </c>
      <c r="T2" s="14">
        <v>1.308E-6</v>
      </c>
      <c r="U2" s="2">
        <v>0.01</v>
      </c>
      <c r="V2" s="16">
        <v>3.14159265358979</v>
      </c>
      <c r="W2" s="2">
        <v>10.196999999999999</v>
      </c>
    </row>
    <row r="3" spans="1:54" s="13" customFormat="1" ht="15.9" customHeight="1">
      <c r="A3" s="34" t="s">
        <v>48</v>
      </c>
      <c r="B3" s="42"/>
      <c r="C3" s="42"/>
      <c r="D3" s="62"/>
      <c r="E3" s="52"/>
      <c r="F3" s="62"/>
      <c r="G3" s="62"/>
      <c r="H3" s="62"/>
      <c r="I3" s="62"/>
      <c r="N3" s="33"/>
      <c r="O3" s="19"/>
      <c r="P3" s="17"/>
      <c r="Q3" s="2"/>
      <c r="R3" s="2">
        <v>50</v>
      </c>
      <c r="S3" s="15">
        <v>988.1</v>
      </c>
      <c r="T3" s="14">
        <v>5.4710000000000002E-7</v>
      </c>
      <c r="U3" s="2">
        <v>0.01</v>
      </c>
      <c r="V3" s="16">
        <v>3.14159265358979</v>
      </c>
      <c r="W3" s="2">
        <v>10.196999999999999</v>
      </c>
      <c r="X3" s="2"/>
      <c r="Y3" s="2"/>
    </row>
    <row r="4" spans="1:54" ht="15.75" customHeight="1">
      <c r="A4" s="35"/>
      <c r="M4" s="7"/>
      <c r="R4" s="2">
        <v>80</v>
      </c>
      <c r="S4" s="15">
        <v>971.8</v>
      </c>
      <c r="T4" s="14">
        <v>3.5499999999999999E-7</v>
      </c>
      <c r="U4" s="2">
        <v>0.01</v>
      </c>
      <c r="V4" s="16">
        <v>3.14159265358979</v>
      </c>
      <c r="W4" s="2">
        <v>10.196999999999999</v>
      </c>
    </row>
    <row r="5" spans="1:54" ht="21.75" customHeight="1">
      <c r="A5" s="36" t="s">
        <v>5</v>
      </c>
      <c r="B5" s="43" t="s">
        <v>6</v>
      </c>
      <c r="C5" s="43" t="s">
        <v>7</v>
      </c>
      <c r="D5" s="63" t="s">
        <v>8</v>
      </c>
      <c r="E5" s="53" t="s">
        <v>49</v>
      </c>
      <c r="F5" s="63" t="s">
        <v>50</v>
      </c>
      <c r="G5" s="63" t="s">
        <v>9</v>
      </c>
      <c r="H5" s="63" t="s">
        <v>10</v>
      </c>
      <c r="I5" s="63" t="s">
        <v>11</v>
      </c>
      <c r="M5" s="7"/>
      <c r="N5" s="33" t="s">
        <v>46</v>
      </c>
      <c r="O5" s="19" t="s">
        <v>44</v>
      </c>
      <c r="P5" s="17" t="s">
        <v>11</v>
      </c>
      <c r="R5" s="2" t="s">
        <v>39</v>
      </c>
      <c r="S5" s="2" t="s">
        <v>40</v>
      </c>
      <c r="T5" s="14" t="s">
        <v>41</v>
      </c>
      <c r="U5" s="2" t="s">
        <v>42</v>
      </c>
      <c r="V5" s="2" t="s">
        <v>43</v>
      </c>
      <c r="W5" s="2" t="s">
        <v>43</v>
      </c>
      <c r="X5" s="2" t="s">
        <v>42</v>
      </c>
      <c r="Y5" s="2" t="s">
        <v>43</v>
      </c>
      <c r="Z5" s="2" t="s">
        <v>42</v>
      </c>
      <c r="AA5" s="2" t="s">
        <v>43</v>
      </c>
      <c r="AB5" s="2" t="s">
        <v>42</v>
      </c>
      <c r="AC5" s="2" t="s">
        <v>43</v>
      </c>
      <c r="AD5" s="2" t="s">
        <v>42</v>
      </c>
      <c r="AE5" s="2" t="s">
        <v>43</v>
      </c>
      <c r="AF5" s="2" t="s">
        <v>42</v>
      </c>
      <c r="AG5" s="2" t="s">
        <v>43</v>
      </c>
      <c r="AH5" s="2" t="s">
        <v>42</v>
      </c>
      <c r="AI5" s="2" t="s">
        <v>43</v>
      </c>
      <c r="AJ5" s="2" t="s">
        <v>42</v>
      </c>
      <c r="AK5" s="2" t="s">
        <v>43</v>
      </c>
      <c r="AL5" s="2" t="s">
        <v>42</v>
      </c>
      <c r="AM5" s="2" t="s">
        <v>43</v>
      </c>
      <c r="AN5" s="2" t="s">
        <v>42</v>
      </c>
      <c r="AO5" s="2" t="s">
        <v>43</v>
      </c>
      <c r="AP5" s="2" t="s">
        <v>42</v>
      </c>
      <c r="AQ5" s="2" t="s">
        <v>43</v>
      </c>
      <c r="AR5" s="2" t="s">
        <v>42</v>
      </c>
      <c r="AS5" s="2" t="s">
        <v>43</v>
      </c>
      <c r="AT5" s="2" t="s">
        <v>42</v>
      </c>
      <c r="AU5" s="2" t="s">
        <v>43</v>
      </c>
      <c r="AV5" s="2" t="s">
        <v>42</v>
      </c>
      <c r="AW5" s="2" t="s">
        <v>43</v>
      </c>
      <c r="AX5" s="2" t="s">
        <v>42</v>
      </c>
      <c r="AY5" s="2" t="s">
        <v>43</v>
      </c>
      <c r="AZ5" s="2" t="s">
        <v>42</v>
      </c>
      <c r="BA5" s="2" t="s">
        <v>43</v>
      </c>
      <c r="BB5" s="2" t="s">
        <v>42</v>
      </c>
    </row>
    <row r="6" spans="1:54" ht="21" customHeight="1">
      <c r="A6" s="37"/>
      <c r="B6" s="44" t="s">
        <v>12</v>
      </c>
      <c r="C6" s="48"/>
      <c r="D6" s="64" t="s">
        <v>13</v>
      </c>
      <c r="E6" s="54" t="s">
        <v>4</v>
      </c>
      <c r="F6" s="64" t="s">
        <v>4</v>
      </c>
      <c r="G6" s="64" t="s">
        <v>14</v>
      </c>
      <c r="H6" s="64" t="s">
        <v>15</v>
      </c>
      <c r="I6" s="64" t="s">
        <v>12</v>
      </c>
      <c r="M6" s="7"/>
      <c r="N6" s="33" t="s">
        <v>34</v>
      </c>
      <c r="O6" s="19" t="s">
        <v>45</v>
      </c>
      <c r="P6" s="17" t="s">
        <v>21</v>
      </c>
    </row>
    <row r="7" spans="1:54" ht="15.9" customHeight="1" thickBot="1">
      <c r="A7" s="38">
        <v>1</v>
      </c>
      <c r="B7" s="38">
        <v>2</v>
      </c>
      <c r="C7" s="38">
        <v>3</v>
      </c>
      <c r="D7" s="65">
        <v>4</v>
      </c>
      <c r="E7" s="55">
        <v>5</v>
      </c>
      <c r="F7" s="65">
        <v>6</v>
      </c>
      <c r="G7" s="65">
        <v>7</v>
      </c>
      <c r="H7" s="65">
        <v>8</v>
      </c>
      <c r="I7" s="65">
        <v>9</v>
      </c>
      <c r="J7" s="8"/>
      <c r="M7" s="7"/>
    </row>
    <row r="8" spans="1:54">
      <c r="A8" s="39"/>
      <c r="B8" s="39"/>
      <c r="C8" s="39"/>
      <c r="D8" s="66"/>
      <c r="E8" s="56"/>
      <c r="F8" s="66"/>
      <c r="G8" s="66"/>
      <c r="H8" s="66"/>
      <c r="I8" s="66"/>
      <c r="J8" s="8"/>
      <c r="M8" s="7"/>
      <c r="N8" s="105"/>
    </row>
    <row r="9" spans="1:54" ht="15.9" customHeight="1">
      <c r="A9" s="100" t="s">
        <v>16</v>
      </c>
      <c r="B9" s="101">
        <v>1.3</v>
      </c>
      <c r="C9" s="102">
        <v>0.5</v>
      </c>
      <c r="D9" s="67">
        <f t="shared" ref="D9:D22" si="0">0.25*(C9)^0.5</f>
        <v>0.17677669529663689</v>
      </c>
      <c r="E9" s="104" t="s">
        <v>52</v>
      </c>
      <c r="F9" s="70">
        <f>VLOOKUP(E9,Podaci!$A$10:$C$19,2)</f>
        <v>14.4</v>
      </c>
      <c r="G9" s="71">
        <f t="shared" ref="G9:G16" si="1">(D9/1000)/((F9/1000)^2*PI()/4)</f>
        <v>1.0854508055520669</v>
      </c>
      <c r="H9" s="67">
        <f>P9</f>
        <v>0.16598138619713471</v>
      </c>
      <c r="I9" s="67">
        <f t="shared" ref="I9:I16" si="2">B9*H9</f>
        <v>0.21577580205627511</v>
      </c>
      <c r="J9" s="8"/>
      <c r="K9" s="6"/>
      <c r="L9" s="6"/>
      <c r="M9" s="7"/>
      <c r="N9" s="105">
        <v>10</v>
      </c>
      <c r="O9" s="19">
        <f>BA9*$W$2/100000</f>
        <v>0.12767798938241132</v>
      </c>
      <c r="P9" s="19">
        <f>O9*B9</f>
        <v>0.16598138619713471</v>
      </c>
      <c r="Q9" s="6"/>
      <c r="R9" s="17">
        <f t="shared" ref="R9:R22" si="3">2*VLOOKUP(N9,$R$2:$W$4,2)*0.001*D9*0.001*D9/($V$2*$V$2*((F9/1000)^5))</f>
        <v>10224.418867771043</v>
      </c>
      <c r="S9" s="18">
        <f t="shared" ref="S9:S22" si="4">$U$2/(3.7*F9)</f>
        <v>1.8768768768768769E-4</v>
      </c>
      <c r="T9" s="14">
        <f t="shared" ref="T9:T22" si="5">2.51*VLOOKUP(N9,$R$2:$W$4,3)/(SQRT(2/(VLOOKUP(N9,$R$2:$W$4,2)))*((F9/1000)^1.5))</f>
        <v>4.2477420945796381E-2</v>
      </c>
      <c r="U9" s="2">
        <v>100000</v>
      </c>
      <c r="V9" s="2">
        <v>0</v>
      </c>
      <c r="W9" s="2">
        <f>$R9/((LOG($S9+$T9*(U9^(-0.5)))/LOG(10))^2)</f>
        <v>838.41435193883888</v>
      </c>
      <c r="X9" s="2">
        <f>W9</f>
        <v>838.41435193883888</v>
      </c>
      <c r="Y9" s="2">
        <f>$R9/((LOG($S9+$T9*(X9^(-0.5)))/LOG(10))^2)</f>
        <v>1321.7447750987731</v>
      </c>
      <c r="Z9" s="2">
        <f>Y9</f>
        <v>1321.7447750987731</v>
      </c>
      <c r="AA9" s="2">
        <f>$R9/((LOG($S9+$T9*(Z9^(-0.5)))/LOG(10))^2)</f>
        <v>1243.2704620357761</v>
      </c>
      <c r="AB9" s="2">
        <f t="shared" ref="AB9:AB22" si="6">AA9</f>
        <v>1243.2704620357761</v>
      </c>
      <c r="AC9" s="2">
        <f t="shared" ref="AC9:AC22" si="7">$R9/((LOG($S9+$T9*(AB9^(-0.5)))/LOG(10))^2)</f>
        <v>1253.280697555022</v>
      </c>
      <c r="AD9" s="2">
        <f t="shared" ref="AD9:AD22" si="8">AC9</f>
        <v>1253.280697555022</v>
      </c>
      <c r="AE9" s="2">
        <f t="shared" ref="AE9:AE22" si="9">$R9/((LOG($S9+$T9*(AD9^(-0.5)))/LOG(10))^2)</f>
        <v>1251.9599159920676</v>
      </c>
      <c r="AF9" s="2">
        <f t="shared" ref="AF9:AF22" si="10">AE9</f>
        <v>1251.9599159920676</v>
      </c>
      <c r="AG9" s="2">
        <f t="shared" ref="AG9:AG22" si="11">$R9/((LOG($S9+$T9*(AF9^(-0.5)))/LOG(10))^2)</f>
        <v>1252.13341858014</v>
      </c>
      <c r="AH9" s="2">
        <f t="shared" ref="AH9:AH22" si="12">AG9</f>
        <v>1252.13341858014</v>
      </c>
      <c r="AI9" s="2">
        <f t="shared" ref="AI9:AI22" si="13">$R9/((LOG($S9+$T9*(AH9^(-0.5)))/LOG(10))^2)</f>
        <v>1252.1106134550278</v>
      </c>
      <c r="AJ9" s="2">
        <f t="shared" ref="AJ9:AJ22" si="14">AI9</f>
        <v>1252.1106134550278</v>
      </c>
      <c r="AK9" s="2">
        <f t="shared" ref="AK9:AK22" si="15">$R9/((LOG($S9+$T9*(AJ9^(-0.5)))/LOG(10))^2)</f>
        <v>1252.1136107252939</v>
      </c>
      <c r="AL9" s="2">
        <f t="shared" ref="AL9:AL22" si="16">AK9</f>
        <v>1252.1136107252939</v>
      </c>
      <c r="AM9" s="2">
        <f t="shared" ref="AM9:AM22" si="17">$R9/((LOG($S9+$T9*(AL9^(-0.5)))/LOG(10))^2)</f>
        <v>1252.1132167910853</v>
      </c>
      <c r="AN9" s="2">
        <f t="shared" ref="AN9:AN22" si="18">AM9</f>
        <v>1252.1132167910853</v>
      </c>
      <c r="AO9" s="2">
        <f t="shared" ref="AO9:AO22" si="19">$R9/((LOG($S9+$T9*(AN9^(-0.5)))/LOG(10))^2)</f>
        <v>1252.1132685661814</v>
      </c>
      <c r="AP9" s="2">
        <f t="shared" ref="AP9:AP22" si="20">AO9</f>
        <v>1252.1132685661814</v>
      </c>
      <c r="AQ9" s="2">
        <f t="shared" ref="AQ9:AQ22" si="21">$R9/((LOG($S9+$T9*(AP9^(-0.5)))/LOG(10))^2)</f>
        <v>1252.1132617613371</v>
      </c>
      <c r="AR9" s="2">
        <f t="shared" ref="AR9:AR22" si="22">AQ9</f>
        <v>1252.1132617613371</v>
      </c>
      <c r="AS9" s="2">
        <f t="shared" ref="AS9:AS22" si="23">$R9/((LOG($S9+$T9*(AR9^(-0.5)))/LOG(10))^2)</f>
        <v>1252.1132626557032</v>
      </c>
      <c r="AT9" s="2">
        <f t="shared" ref="AT9:AT22" si="24">AS9</f>
        <v>1252.1132626557032</v>
      </c>
      <c r="AU9" s="2">
        <f t="shared" ref="AU9:AU22" si="25">$R9/((LOG($S9+$T9*(AT9^(-0.5)))/LOG(10))^2)</f>
        <v>1252.1132625381563</v>
      </c>
      <c r="AV9" s="2">
        <f t="shared" ref="AV9:AV22" si="26">AU9</f>
        <v>1252.1132625381563</v>
      </c>
      <c r="AW9" s="2">
        <f t="shared" ref="AW9:AW22" si="27">$R9/((LOG($S9+$T9*(AV9^(-0.5)))/LOG(10))^2)</f>
        <v>1252.1132625536054</v>
      </c>
      <c r="AX9" s="2">
        <f t="shared" ref="AX9:AX22" si="28">AW9</f>
        <v>1252.1132625536054</v>
      </c>
      <c r="AY9" s="2">
        <f t="shared" ref="AY9:AY22" si="29">$R9/((LOG($S9+$T9*(AX9^(-0.5)))/LOG(10))^2)</f>
        <v>1252.1132625515745</v>
      </c>
      <c r="AZ9" s="2">
        <f t="shared" ref="AZ9:AZ22" si="30">AY9</f>
        <v>1252.1132625515745</v>
      </c>
      <c r="BA9" s="2">
        <f t="shared" ref="BA9:BA22" si="31">$R9/((LOG($S9+$T9*(AZ9^(-0.5)))/LOG(10))^2)</f>
        <v>1252.1132625518421</v>
      </c>
      <c r="BB9" s="2">
        <f t="shared" ref="BB9:BB22" si="32">BA9</f>
        <v>1252.1132625518421</v>
      </c>
    </row>
    <row r="10" spans="1:54" ht="15.9" customHeight="1">
      <c r="A10" s="100" t="s">
        <v>17</v>
      </c>
      <c r="B10" s="101">
        <v>4.8</v>
      </c>
      <c r="C10" s="102">
        <v>1</v>
      </c>
      <c r="D10" s="67">
        <f t="shared" si="0"/>
        <v>0.25</v>
      </c>
      <c r="E10" s="104" t="s">
        <v>52</v>
      </c>
      <c r="F10" s="70">
        <f>VLOOKUP(E10,Podaci!$A$10:$C$19,2)</f>
        <v>14.4</v>
      </c>
      <c r="G10" s="71">
        <f t="shared" si="1"/>
        <v>1.535059250500534</v>
      </c>
      <c r="H10" s="67">
        <f t="shared" ref="H10:H22" si="33">P10</f>
        <v>1.1342258062251971</v>
      </c>
      <c r="I10" s="67">
        <f t="shared" si="2"/>
        <v>5.4442838698809455</v>
      </c>
      <c r="J10" s="8"/>
      <c r="K10" s="6"/>
      <c r="L10" s="6"/>
      <c r="M10" s="7"/>
      <c r="N10" s="105">
        <v>10</v>
      </c>
      <c r="O10" s="19">
        <f t="shared" ref="O10:O22" si="34">BA10*$W$2/100000</f>
        <v>0.23629704296358275</v>
      </c>
      <c r="P10" s="19">
        <f t="shared" ref="P10:P22" si="35">O10*B10</f>
        <v>1.1342258062251971</v>
      </c>
      <c r="Q10" s="6"/>
      <c r="R10" s="17">
        <f t="shared" si="3"/>
        <v>20448.837735542082</v>
      </c>
      <c r="S10" s="18">
        <f t="shared" si="4"/>
        <v>1.8768768768768769E-4</v>
      </c>
      <c r="T10" s="14">
        <f t="shared" si="5"/>
        <v>4.2477420945796381E-2</v>
      </c>
      <c r="U10" s="2">
        <v>100000</v>
      </c>
      <c r="V10" s="2">
        <v>0</v>
      </c>
      <c r="W10" s="2">
        <f t="shared" ref="W10:W22" si="36">$R10/((LOG($S10+$T10*(U10^(-0.5)))/LOG(10))^2)</f>
        <v>1676.8287038776775</v>
      </c>
      <c r="X10" s="2">
        <f t="shared" ref="X10:X22" si="37">W10</f>
        <v>1676.8287038776775</v>
      </c>
      <c r="Y10" s="2">
        <f t="shared" ref="Y10:Y22" si="38">$R10/((LOG($S10+$T10*(X10^(-0.5)))/LOG(10))^2)</f>
        <v>2411.7237283205059</v>
      </c>
      <c r="Z10" s="2">
        <f t="shared" ref="Z10:Z22" si="39">Y10</f>
        <v>2411.7237283205059</v>
      </c>
      <c r="AA10" s="2">
        <f t="shared" ref="AA10:AA22" si="40">$R10/((LOG($S10+$T10*(Z10^(-0.5)))/LOG(10))^2)</f>
        <v>2306.2235446675718</v>
      </c>
      <c r="AB10" s="2">
        <f t="shared" si="6"/>
        <v>2306.2235446675718</v>
      </c>
      <c r="AC10" s="2">
        <f t="shared" si="7"/>
        <v>2318.6609710000398</v>
      </c>
      <c r="AD10" s="2">
        <f t="shared" si="8"/>
        <v>2318.6609710000398</v>
      </c>
      <c r="AE10" s="2">
        <f t="shared" si="9"/>
        <v>2317.1575462543965</v>
      </c>
      <c r="AF10" s="2">
        <f t="shared" si="10"/>
        <v>2317.1575462543965</v>
      </c>
      <c r="AG10" s="2">
        <f t="shared" si="11"/>
        <v>2317.3387346900404</v>
      </c>
      <c r="AH10" s="2">
        <f t="shared" si="12"/>
        <v>2317.3387346900404</v>
      </c>
      <c r="AI10" s="2">
        <f t="shared" si="13"/>
        <v>2317.3168904776353</v>
      </c>
      <c r="AJ10" s="2">
        <f t="shared" si="14"/>
        <v>2317.3168904776353</v>
      </c>
      <c r="AK10" s="2">
        <f t="shared" si="15"/>
        <v>2317.319523917251</v>
      </c>
      <c r="AL10" s="2">
        <f t="shared" si="16"/>
        <v>2317.319523917251</v>
      </c>
      <c r="AM10" s="2">
        <f t="shared" si="17"/>
        <v>2317.3192064399932</v>
      </c>
      <c r="AN10" s="2">
        <f t="shared" si="18"/>
        <v>2317.3192064399932</v>
      </c>
      <c r="AO10" s="2">
        <f t="shared" si="19"/>
        <v>2317.3192447137944</v>
      </c>
      <c r="AP10" s="2">
        <f t="shared" si="20"/>
        <v>2317.3192447137944</v>
      </c>
      <c r="AQ10" s="2">
        <f t="shared" si="21"/>
        <v>2317.3192400996554</v>
      </c>
      <c r="AR10" s="2">
        <f t="shared" si="22"/>
        <v>2317.3192400996554</v>
      </c>
      <c r="AS10" s="2">
        <f t="shared" si="23"/>
        <v>2317.3192406559178</v>
      </c>
      <c r="AT10" s="2">
        <f t="shared" si="24"/>
        <v>2317.3192406559178</v>
      </c>
      <c r="AU10" s="2">
        <f t="shared" si="25"/>
        <v>2317.3192405888576</v>
      </c>
      <c r="AV10" s="2">
        <f t="shared" si="26"/>
        <v>2317.3192405888576</v>
      </c>
      <c r="AW10" s="2">
        <f t="shared" si="27"/>
        <v>2317.3192405969417</v>
      </c>
      <c r="AX10" s="2">
        <f t="shared" si="28"/>
        <v>2317.3192405969417</v>
      </c>
      <c r="AY10" s="2">
        <f t="shared" si="29"/>
        <v>2317.3192405959671</v>
      </c>
      <c r="AZ10" s="2">
        <f t="shared" si="30"/>
        <v>2317.3192405959671</v>
      </c>
      <c r="BA10" s="2">
        <f t="shared" si="31"/>
        <v>2317.3192405960849</v>
      </c>
      <c r="BB10" s="2">
        <f t="shared" si="32"/>
        <v>2317.3192405960849</v>
      </c>
    </row>
    <row r="11" spans="1:54" ht="15.9" customHeight="1">
      <c r="A11" s="100" t="s">
        <v>18</v>
      </c>
      <c r="B11" s="101">
        <v>1.7</v>
      </c>
      <c r="C11" s="102">
        <v>2</v>
      </c>
      <c r="D11" s="67">
        <f t="shared" si="0"/>
        <v>0.35355339059327379</v>
      </c>
      <c r="E11" s="104" t="s">
        <v>52</v>
      </c>
      <c r="F11" s="70">
        <f>VLOOKUP(E11,Podaci!$A$10:$C$19,2)</f>
        <v>14.4</v>
      </c>
      <c r="G11" s="71">
        <f t="shared" si="1"/>
        <v>2.1709016111041337</v>
      </c>
      <c r="H11" s="67">
        <f t="shared" si="33"/>
        <v>0.74799248007426533</v>
      </c>
      <c r="I11" s="67">
        <f t="shared" si="2"/>
        <v>1.2715872161262511</v>
      </c>
      <c r="J11" s="8"/>
      <c r="K11" s="6"/>
      <c r="L11" s="6"/>
      <c r="M11" s="7"/>
      <c r="N11" s="105">
        <v>10</v>
      </c>
      <c r="O11" s="19">
        <f t="shared" si="34"/>
        <v>0.43999557651427373</v>
      </c>
      <c r="P11" s="19">
        <f t="shared" si="35"/>
        <v>0.74799248007426533</v>
      </c>
      <c r="Q11" s="6"/>
      <c r="R11" s="17">
        <f t="shared" si="3"/>
        <v>40897.675471084171</v>
      </c>
      <c r="S11" s="18">
        <f t="shared" si="4"/>
        <v>1.8768768768768769E-4</v>
      </c>
      <c r="T11" s="14">
        <f t="shared" si="5"/>
        <v>4.2477420945796381E-2</v>
      </c>
      <c r="U11" s="2">
        <v>100000</v>
      </c>
      <c r="V11" s="2">
        <v>0</v>
      </c>
      <c r="W11" s="2">
        <f t="shared" si="36"/>
        <v>3353.6574077553555</v>
      </c>
      <c r="X11" s="2">
        <f t="shared" si="37"/>
        <v>3353.6574077553555</v>
      </c>
      <c r="Y11" s="2">
        <f t="shared" si="38"/>
        <v>4438.0724835211504</v>
      </c>
      <c r="Z11" s="2">
        <f t="shared" si="39"/>
        <v>4438.0724835211504</v>
      </c>
      <c r="AA11" s="2">
        <f t="shared" si="40"/>
        <v>4301.7300178049982</v>
      </c>
      <c r="AB11" s="2">
        <f t="shared" si="6"/>
        <v>4301.7300178049982</v>
      </c>
      <c r="AC11" s="2">
        <f t="shared" si="7"/>
        <v>4316.3995714158827</v>
      </c>
      <c r="AD11" s="2">
        <f t="shared" si="8"/>
        <v>4316.3995714158827</v>
      </c>
      <c r="AE11" s="2">
        <f t="shared" si="9"/>
        <v>4314.7929082085639</v>
      </c>
      <c r="AF11" s="2">
        <f t="shared" si="10"/>
        <v>4314.7929082085639</v>
      </c>
      <c r="AG11" s="2">
        <f t="shared" si="11"/>
        <v>4314.9685357264625</v>
      </c>
      <c r="AH11" s="2">
        <f t="shared" si="12"/>
        <v>4314.9685357264625</v>
      </c>
      <c r="AI11" s="2">
        <f t="shared" si="13"/>
        <v>4314.9493334732506</v>
      </c>
      <c r="AJ11" s="2">
        <f t="shared" si="14"/>
        <v>4314.9493334732506</v>
      </c>
      <c r="AK11" s="2">
        <f t="shared" si="15"/>
        <v>4314.9514329050562</v>
      </c>
      <c r="AL11" s="2">
        <f t="shared" si="16"/>
        <v>4314.9514329050562</v>
      </c>
      <c r="AM11" s="2">
        <f t="shared" si="17"/>
        <v>4314.9512033681885</v>
      </c>
      <c r="AN11" s="2">
        <f t="shared" si="18"/>
        <v>4314.9512033681885</v>
      </c>
      <c r="AO11" s="2">
        <f t="shared" si="19"/>
        <v>4314.9512284641014</v>
      </c>
      <c r="AP11" s="2">
        <f t="shared" si="20"/>
        <v>4314.9512284641014</v>
      </c>
      <c r="AQ11" s="2">
        <f t="shared" si="21"/>
        <v>4314.951225720295</v>
      </c>
      <c r="AR11" s="2">
        <f t="shared" si="22"/>
        <v>4314.951225720295</v>
      </c>
      <c r="AS11" s="2">
        <f t="shared" si="23"/>
        <v>4314.9512260202828</v>
      </c>
      <c r="AT11" s="2">
        <f t="shared" si="24"/>
        <v>4314.9512260202828</v>
      </c>
      <c r="AU11" s="2">
        <f t="shared" si="25"/>
        <v>4314.9512259874846</v>
      </c>
      <c r="AV11" s="2">
        <f t="shared" si="26"/>
        <v>4314.9512259874846</v>
      </c>
      <c r="AW11" s="2">
        <f t="shared" si="27"/>
        <v>4314.9512259910707</v>
      </c>
      <c r="AX11" s="2">
        <f t="shared" si="28"/>
        <v>4314.9512259910707</v>
      </c>
      <c r="AY11" s="2">
        <f t="shared" si="29"/>
        <v>4314.9512259906787</v>
      </c>
      <c r="AZ11" s="2">
        <f t="shared" si="30"/>
        <v>4314.9512259906787</v>
      </c>
      <c r="BA11" s="2">
        <f t="shared" si="31"/>
        <v>4314.9512259907206</v>
      </c>
      <c r="BB11" s="2">
        <f t="shared" si="32"/>
        <v>4314.9512259907206</v>
      </c>
    </row>
    <row r="12" spans="1:54" ht="15.9" customHeight="1">
      <c r="A12" s="100" t="s">
        <v>19</v>
      </c>
      <c r="B12" s="101">
        <v>1.2</v>
      </c>
      <c r="C12" s="102">
        <v>1.5</v>
      </c>
      <c r="D12" s="67">
        <f t="shared" si="0"/>
        <v>0.30618621784789724</v>
      </c>
      <c r="E12" s="104" t="s">
        <v>51</v>
      </c>
      <c r="F12" s="70">
        <f>VLOOKUP(E12,Podaci!$A$10:$C$19,2)</f>
        <v>11.6</v>
      </c>
      <c r="G12" s="71">
        <f t="shared" si="1"/>
        <v>2.8972086847267988</v>
      </c>
      <c r="H12" s="67">
        <f t="shared" si="33"/>
        <v>1.1674372982096093</v>
      </c>
      <c r="I12" s="67">
        <f t="shared" si="2"/>
        <v>1.4009247578515311</v>
      </c>
      <c r="J12" s="8"/>
      <c r="K12" s="6"/>
      <c r="L12" s="6"/>
      <c r="M12" s="7"/>
      <c r="N12" s="105">
        <v>10</v>
      </c>
      <c r="O12" s="19">
        <f t="shared" si="34"/>
        <v>0.97286441517467448</v>
      </c>
      <c r="P12" s="19">
        <f t="shared" si="35"/>
        <v>1.1674372982096093</v>
      </c>
      <c r="Q12" s="6"/>
      <c r="R12" s="17">
        <f t="shared" si="3"/>
        <v>90423.726738521262</v>
      </c>
      <c r="S12" s="18">
        <f t="shared" si="4"/>
        <v>2.3299161230195712E-4</v>
      </c>
      <c r="T12" s="14">
        <f t="shared" si="5"/>
        <v>5.8750950146290615E-2</v>
      </c>
      <c r="U12" s="2">
        <v>100000</v>
      </c>
      <c r="V12" s="2">
        <v>0</v>
      </c>
      <c r="W12" s="2">
        <f t="shared" si="36"/>
        <v>7924.2665530230215</v>
      </c>
      <c r="X12" s="2">
        <f t="shared" si="37"/>
        <v>7924.2665530230215</v>
      </c>
      <c r="Y12" s="2">
        <f t="shared" si="38"/>
        <v>9725.7313795634309</v>
      </c>
      <c r="Z12" s="2">
        <f t="shared" si="39"/>
        <v>9725.7313795634309</v>
      </c>
      <c r="AA12" s="2">
        <f t="shared" si="40"/>
        <v>9522.1097447026787</v>
      </c>
      <c r="AB12" s="2">
        <f t="shared" si="6"/>
        <v>9522.1097447026787</v>
      </c>
      <c r="AC12" s="2">
        <f t="shared" si="7"/>
        <v>9542.5844217020476</v>
      </c>
      <c r="AD12" s="2">
        <f t="shared" si="8"/>
        <v>9542.5844217020476</v>
      </c>
      <c r="AE12" s="2">
        <f t="shared" si="9"/>
        <v>9540.5001606738788</v>
      </c>
      <c r="AF12" s="2">
        <f t="shared" si="10"/>
        <v>9540.5001606738788</v>
      </c>
      <c r="AG12" s="2">
        <f t="shared" si="11"/>
        <v>9540.7120679467062</v>
      </c>
      <c r="AH12" s="2">
        <f t="shared" si="12"/>
        <v>9540.7120679467062</v>
      </c>
      <c r="AI12" s="2">
        <f t="shared" si="13"/>
        <v>9540.6905205565363</v>
      </c>
      <c r="AJ12" s="2">
        <f t="shared" si="14"/>
        <v>9540.6905205565363</v>
      </c>
      <c r="AK12" s="2">
        <f t="shared" si="15"/>
        <v>9540.6927115339004</v>
      </c>
      <c r="AL12" s="2">
        <f t="shared" si="16"/>
        <v>9540.6927115339004</v>
      </c>
      <c r="AM12" s="2">
        <f t="shared" si="17"/>
        <v>9540.6924887510941</v>
      </c>
      <c r="AN12" s="2">
        <f t="shared" si="18"/>
        <v>9540.6924887510941</v>
      </c>
      <c r="AO12" s="2">
        <f t="shared" si="19"/>
        <v>9540.692511404075</v>
      </c>
      <c r="AP12" s="2">
        <f t="shared" si="20"/>
        <v>9540.692511404075</v>
      </c>
      <c r="AQ12" s="2">
        <f t="shared" si="21"/>
        <v>9540.692509100676</v>
      </c>
      <c r="AR12" s="2">
        <f t="shared" si="22"/>
        <v>9540.692509100676</v>
      </c>
      <c r="AS12" s="2">
        <f t="shared" si="23"/>
        <v>9540.6925093348891</v>
      </c>
      <c r="AT12" s="2">
        <f t="shared" si="24"/>
        <v>9540.6925093348891</v>
      </c>
      <c r="AU12" s="2">
        <f t="shared" si="25"/>
        <v>9540.6925093110749</v>
      </c>
      <c r="AV12" s="2">
        <f t="shared" si="26"/>
        <v>9540.6925093110749</v>
      </c>
      <c r="AW12" s="2">
        <f t="shared" si="27"/>
        <v>9540.6925093134978</v>
      </c>
      <c r="AX12" s="2">
        <f t="shared" si="28"/>
        <v>9540.6925093134978</v>
      </c>
      <c r="AY12" s="2">
        <f t="shared" si="29"/>
        <v>9540.6925093132486</v>
      </c>
      <c r="AZ12" s="2">
        <f t="shared" si="30"/>
        <v>9540.6925093132486</v>
      </c>
      <c r="BA12" s="2">
        <f t="shared" si="31"/>
        <v>9540.6925093132741</v>
      </c>
      <c r="BB12" s="2">
        <f t="shared" si="32"/>
        <v>9540.6925093132741</v>
      </c>
    </row>
    <row r="13" spans="1:54" ht="15.9" customHeight="1">
      <c r="A13" s="100" t="s">
        <v>22</v>
      </c>
      <c r="B13" s="101">
        <v>3.4</v>
      </c>
      <c r="C13" s="102">
        <v>2.25</v>
      </c>
      <c r="D13" s="67">
        <f t="shared" si="0"/>
        <v>0.375</v>
      </c>
      <c r="E13" s="104" t="s">
        <v>56</v>
      </c>
      <c r="F13" s="70">
        <f>VLOOKUP(E13,Podaci!$A$10:$C$19,2)</f>
        <v>36.200000000000003</v>
      </c>
      <c r="G13" s="71">
        <f t="shared" si="1"/>
        <v>0.36435459027173006</v>
      </c>
      <c r="H13" s="67">
        <f t="shared" si="33"/>
        <v>1.9853865773449261E-2</v>
      </c>
      <c r="I13" s="67">
        <f t="shared" si="2"/>
        <v>6.750314362972748E-2</v>
      </c>
      <c r="J13" s="8"/>
      <c r="K13" s="6"/>
      <c r="L13" s="6"/>
      <c r="M13" s="7"/>
      <c r="N13" s="105">
        <v>10</v>
      </c>
      <c r="O13" s="19">
        <f t="shared" si="34"/>
        <v>5.8393722863086068E-3</v>
      </c>
      <c r="P13" s="19">
        <f t="shared" si="35"/>
        <v>1.9853865773449261E-2</v>
      </c>
      <c r="Q13" s="6"/>
      <c r="R13" s="17">
        <f t="shared" si="3"/>
        <v>458.26928982368884</v>
      </c>
      <c r="S13" s="18">
        <f t="shared" si="4"/>
        <v>7.4660295654770773E-5</v>
      </c>
      <c r="T13" s="14">
        <f t="shared" si="5"/>
        <v>1.0657099550468679E-2</v>
      </c>
      <c r="U13" s="2">
        <v>100000</v>
      </c>
      <c r="V13" s="2">
        <v>0</v>
      </c>
      <c r="W13" s="2">
        <f t="shared" si="36"/>
        <v>29.147851930539009</v>
      </c>
      <c r="X13" s="2">
        <f t="shared" si="37"/>
        <v>29.147851930539009</v>
      </c>
      <c r="Y13" s="2">
        <f t="shared" si="38"/>
        <v>63.399730991030431</v>
      </c>
      <c r="Z13" s="2">
        <f t="shared" si="39"/>
        <v>63.399730991030431</v>
      </c>
      <c r="AA13" s="2">
        <f t="shared" si="40"/>
        <v>56.426448987894332</v>
      </c>
      <c r="AB13" s="2">
        <f t="shared" si="6"/>
        <v>56.426448987894332</v>
      </c>
      <c r="AC13" s="2">
        <f t="shared" si="7"/>
        <v>57.389058974992864</v>
      </c>
      <c r="AD13" s="2">
        <f t="shared" si="8"/>
        <v>57.389058974992864</v>
      </c>
      <c r="AE13" s="2">
        <f t="shared" si="9"/>
        <v>57.247614033041884</v>
      </c>
      <c r="AF13" s="2">
        <f t="shared" si="10"/>
        <v>57.247614033041884</v>
      </c>
      <c r="AG13" s="2">
        <f t="shared" si="11"/>
        <v>57.268212111358665</v>
      </c>
      <c r="AH13" s="2">
        <f t="shared" si="12"/>
        <v>57.268212111358665</v>
      </c>
      <c r="AI13" s="2">
        <f t="shared" si="13"/>
        <v>57.265208557307865</v>
      </c>
      <c r="AJ13" s="2">
        <f t="shared" si="14"/>
        <v>57.265208557307865</v>
      </c>
      <c r="AK13" s="2">
        <f t="shared" si="15"/>
        <v>57.265646443448965</v>
      </c>
      <c r="AL13" s="2">
        <f t="shared" si="16"/>
        <v>57.265646443448965</v>
      </c>
      <c r="AM13" s="2">
        <f t="shared" si="17"/>
        <v>57.265582602541777</v>
      </c>
      <c r="AN13" s="2">
        <f t="shared" si="18"/>
        <v>57.265582602541777</v>
      </c>
      <c r="AO13" s="2">
        <f t="shared" si="19"/>
        <v>57.265591910086577</v>
      </c>
      <c r="AP13" s="2">
        <f t="shared" si="20"/>
        <v>57.265591910086577</v>
      </c>
      <c r="AQ13" s="2">
        <f t="shared" si="21"/>
        <v>57.265590553112716</v>
      </c>
      <c r="AR13" s="2">
        <f t="shared" si="22"/>
        <v>57.265590553112716</v>
      </c>
      <c r="AS13" s="2">
        <f t="shared" si="23"/>
        <v>57.265590750949841</v>
      </c>
      <c r="AT13" s="2">
        <f t="shared" si="24"/>
        <v>57.265590750949841</v>
      </c>
      <c r="AU13" s="2">
        <f t="shared" si="25"/>
        <v>57.265590722106595</v>
      </c>
      <c r="AV13" s="2">
        <f t="shared" si="26"/>
        <v>57.265590722106595</v>
      </c>
      <c r="AW13" s="2">
        <f t="shared" si="27"/>
        <v>57.265590726311736</v>
      </c>
      <c r="AX13" s="2">
        <f t="shared" si="28"/>
        <v>57.265590726311736</v>
      </c>
      <c r="AY13" s="2">
        <f t="shared" si="29"/>
        <v>57.265590725698672</v>
      </c>
      <c r="AZ13" s="2">
        <f t="shared" si="30"/>
        <v>57.265590725698672</v>
      </c>
      <c r="BA13" s="2">
        <f t="shared" si="31"/>
        <v>57.265590725788051</v>
      </c>
      <c r="BB13" s="2">
        <f t="shared" si="32"/>
        <v>57.265590725788051</v>
      </c>
    </row>
    <row r="14" spans="1:54" ht="15.9" customHeight="1">
      <c r="A14" s="100" t="s">
        <v>23</v>
      </c>
      <c r="B14" s="101">
        <v>3.4</v>
      </c>
      <c r="C14" s="102">
        <v>5</v>
      </c>
      <c r="D14" s="67">
        <f t="shared" si="0"/>
        <v>0.55901699437494745</v>
      </c>
      <c r="E14" s="104" t="s">
        <v>51</v>
      </c>
      <c r="F14" s="70">
        <f>VLOOKUP(E14,Podaci!$A$10:$C$19,2)</f>
        <v>11.6</v>
      </c>
      <c r="G14" s="71">
        <f t="shared" si="1"/>
        <v>5.2895551680824706</v>
      </c>
      <c r="H14" s="67">
        <f t="shared" si="33"/>
        <v>9.9728675699729248</v>
      </c>
      <c r="I14" s="67">
        <f t="shared" si="2"/>
        <v>33.907749737907942</v>
      </c>
      <c r="J14" s="8"/>
      <c r="K14" s="6"/>
      <c r="L14" s="6"/>
      <c r="M14" s="7"/>
      <c r="N14" s="105">
        <v>10</v>
      </c>
      <c r="O14" s="19">
        <f t="shared" si="34"/>
        <v>2.933196344109684</v>
      </c>
      <c r="P14" s="19">
        <f t="shared" si="35"/>
        <v>9.9728675699729248</v>
      </c>
      <c r="Q14" s="6"/>
      <c r="R14" s="17">
        <f t="shared" si="3"/>
        <v>301412.42246173759</v>
      </c>
      <c r="S14" s="18">
        <f t="shared" si="4"/>
        <v>2.3299161230195712E-4</v>
      </c>
      <c r="T14" s="14">
        <f t="shared" si="5"/>
        <v>5.8750950146290615E-2</v>
      </c>
      <c r="U14" s="2">
        <v>100000</v>
      </c>
      <c r="V14" s="2">
        <v>0</v>
      </c>
      <c r="W14" s="2">
        <f t="shared" si="36"/>
        <v>26414.221843410076</v>
      </c>
      <c r="X14" s="2">
        <f t="shared" si="37"/>
        <v>26414.221843410076</v>
      </c>
      <c r="Y14" s="2">
        <f t="shared" si="38"/>
        <v>28964.740581148792</v>
      </c>
      <c r="Z14" s="2">
        <f t="shared" si="39"/>
        <v>28964.740581148792</v>
      </c>
      <c r="AA14" s="2">
        <f t="shared" si="40"/>
        <v>28749.361436250379</v>
      </c>
      <c r="AB14" s="2">
        <f t="shared" si="6"/>
        <v>28749.361436250379</v>
      </c>
      <c r="AC14" s="2">
        <f t="shared" si="7"/>
        <v>28766.565209209923</v>
      </c>
      <c r="AD14" s="2">
        <f t="shared" si="8"/>
        <v>28766.565209209923</v>
      </c>
      <c r="AE14" s="2">
        <f t="shared" si="9"/>
        <v>28765.184778234037</v>
      </c>
      <c r="AF14" s="2">
        <f t="shared" si="10"/>
        <v>28765.184778234037</v>
      </c>
      <c r="AG14" s="2">
        <f t="shared" si="11"/>
        <v>28765.295503775662</v>
      </c>
      <c r="AH14" s="2">
        <f t="shared" si="12"/>
        <v>28765.295503775662</v>
      </c>
      <c r="AI14" s="2">
        <f t="shared" si="13"/>
        <v>28765.286622126874</v>
      </c>
      <c r="AJ14" s="2">
        <f t="shared" si="14"/>
        <v>28765.286622126874</v>
      </c>
      <c r="AK14" s="2">
        <f t="shared" si="15"/>
        <v>28765.28733455058</v>
      </c>
      <c r="AL14" s="2">
        <f t="shared" si="16"/>
        <v>28765.28733455058</v>
      </c>
      <c r="AM14" s="2">
        <f t="shared" si="17"/>
        <v>28765.287277404921</v>
      </c>
      <c r="AN14" s="2">
        <f t="shared" si="18"/>
        <v>28765.287277404921</v>
      </c>
      <c r="AO14" s="2">
        <f t="shared" si="19"/>
        <v>28765.287281988749</v>
      </c>
      <c r="AP14" s="2">
        <f t="shared" si="20"/>
        <v>28765.287281988749</v>
      </c>
      <c r="AQ14" s="2">
        <f t="shared" si="21"/>
        <v>28765.287281621062</v>
      </c>
      <c r="AR14" s="2">
        <f t="shared" si="22"/>
        <v>28765.287281621062</v>
      </c>
      <c r="AS14" s="2">
        <f t="shared" si="23"/>
        <v>28765.287281650555</v>
      </c>
      <c r="AT14" s="2">
        <f t="shared" si="24"/>
        <v>28765.287281650555</v>
      </c>
      <c r="AU14" s="2">
        <f t="shared" si="25"/>
        <v>28765.28728164819</v>
      </c>
      <c r="AV14" s="2">
        <f t="shared" si="26"/>
        <v>28765.28728164819</v>
      </c>
      <c r="AW14" s="2">
        <f t="shared" si="27"/>
        <v>28765.287281648387</v>
      </c>
      <c r="AX14" s="2">
        <f t="shared" si="28"/>
        <v>28765.287281648387</v>
      </c>
      <c r="AY14" s="2">
        <f t="shared" si="29"/>
        <v>28765.287281648361</v>
      </c>
      <c r="AZ14" s="2">
        <f t="shared" si="30"/>
        <v>28765.287281648361</v>
      </c>
      <c r="BA14" s="2">
        <f t="shared" si="31"/>
        <v>28765.287281648372</v>
      </c>
      <c r="BB14" s="2">
        <f t="shared" si="32"/>
        <v>28765.287281648372</v>
      </c>
    </row>
    <row r="15" spans="1:54" ht="15.9" customHeight="1">
      <c r="A15" s="100" t="s">
        <v>20</v>
      </c>
      <c r="B15" s="101">
        <v>3.4</v>
      </c>
      <c r="C15" s="102">
        <v>7.25</v>
      </c>
      <c r="D15" s="67">
        <f t="shared" si="0"/>
        <v>0.67314560089181297</v>
      </c>
      <c r="E15" s="104" t="s">
        <v>54</v>
      </c>
      <c r="F15" s="70">
        <f>VLOOKUP(E15,Podaci!$A$10:$C$19,2)</f>
        <v>23.2</v>
      </c>
      <c r="G15" s="71">
        <f t="shared" si="1"/>
        <v>1.592366970905116</v>
      </c>
      <c r="H15" s="67">
        <f t="shared" si="33"/>
        <v>0.47186503540597163</v>
      </c>
      <c r="I15" s="67">
        <f t="shared" si="2"/>
        <v>1.6043411203803035</v>
      </c>
      <c r="J15" s="8"/>
      <c r="K15" s="6"/>
      <c r="L15" s="6"/>
      <c r="M15" s="7"/>
      <c r="N15" s="105">
        <v>10</v>
      </c>
      <c r="O15" s="19">
        <f t="shared" si="34"/>
        <v>0.13878383394293284</v>
      </c>
      <c r="P15" s="19">
        <f t="shared" si="35"/>
        <v>0.47186503540597163</v>
      </c>
      <c r="Q15" s="6"/>
      <c r="R15" s="17">
        <f t="shared" si="3"/>
        <v>13657.750392797483</v>
      </c>
      <c r="S15" s="18">
        <f t="shared" si="4"/>
        <v>1.1649580615097856E-4</v>
      </c>
      <c r="T15" s="14">
        <f t="shared" si="5"/>
        <v>2.0771597624797439E-2</v>
      </c>
      <c r="U15" s="2">
        <v>100000</v>
      </c>
      <c r="V15" s="2">
        <v>0</v>
      </c>
      <c r="W15" s="2">
        <f t="shared" si="36"/>
        <v>976.68161861683245</v>
      </c>
      <c r="X15" s="2">
        <f t="shared" si="37"/>
        <v>976.68161861683245</v>
      </c>
      <c r="Y15" s="2">
        <f t="shared" si="38"/>
        <v>1414.5616094350926</v>
      </c>
      <c r="Z15" s="2">
        <f t="shared" si="39"/>
        <v>1414.5616094350926</v>
      </c>
      <c r="AA15" s="2">
        <f t="shared" si="40"/>
        <v>1355.0907729112275</v>
      </c>
      <c r="AB15" s="2">
        <f t="shared" si="6"/>
        <v>1355.0907729112275</v>
      </c>
      <c r="AC15" s="2">
        <f t="shared" si="7"/>
        <v>1361.7021962930635</v>
      </c>
      <c r="AD15" s="2">
        <f t="shared" si="8"/>
        <v>1361.7021962930635</v>
      </c>
      <c r="AE15" s="2">
        <f t="shared" si="9"/>
        <v>1360.949351225393</v>
      </c>
      <c r="AF15" s="2">
        <f t="shared" si="10"/>
        <v>1360.949351225393</v>
      </c>
      <c r="AG15" s="2">
        <f t="shared" si="11"/>
        <v>1361.0348460749158</v>
      </c>
      <c r="AH15" s="2">
        <f t="shared" si="12"/>
        <v>1361.0348460749158</v>
      </c>
      <c r="AI15" s="2">
        <f t="shared" si="13"/>
        <v>1361.0251340897805</v>
      </c>
      <c r="AJ15" s="2">
        <f t="shared" si="14"/>
        <v>1361.0251340897805</v>
      </c>
      <c r="AK15" s="2">
        <f t="shared" si="15"/>
        <v>1361.0262373066091</v>
      </c>
      <c r="AL15" s="2">
        <f t="shared" si="16"/>
        <v>1361.0262373066091</v>
      </c>
      <c r="AM15" s="2">
        <f t="shared" si="17"/>
        <v>1361.0261119880267</v>
      </c>
      <c r="AN15" s="2">
        <f t="shared" si="18"/>
        <v>1361.0261119880267</v>
      </c>
      <c r="AO15" s="2">
        <f t="shared" si="19"/>
        <v>1361.0261262234335</v>
      </c>
      <c r="AP15" s="2">
        <f t="shared" si="20"/>
        <v>1361.0261262234335</v>
      </c>
      <c r="AQ15" s="2">
        <f t="shared" si="21"/>
        <v>1361.0261246063803</v>
      </c>
      <c r="AR15" s="2">
        <f t="shared" si="22"/>
        <v>1361.0261246063803</v>
      </c>
      <c r="AS15" s="2">
        <f t="shared" si="23"/>
        <v>1361.0261247900676</v>
      </c>
      <c r="AT15" s="2">
        <f t="shared" si="24"/>
        <v>1361.0261247900676</v>
      </c>
      <c r="AU15" s="2">
        <f t="shared" si="25"/>
        <v>1361.0261247692017</v>
      </c>
      <c r="AV15" s="2">
        <f t="shared" si="26"/>
        <v>1361.0261247692017</v>
      </c>
      <c r="AW15" s="2">
        <f t="shared" si="27"/>
        <v>1361.0261247715719</v>
      </c>
      <c r="AX15" s="2">
        <f t="shared" si="28"/>
        <v>1361.0261247715719</v>
      </c>
      <c r="AY15" s="2">
        <f t="shared" si="29"/>
        <v>1361.0261247713029</v>
      </c>
      <c r="AZ15" s="2">
        <f t="shared" si="30"/>
        <v>1361.0261247713029</v>
      </c>
      <c r="BA15" s="2">
        <f t="shared" si="31"/>
        <v>1361.0261247713333</v>
      </c>
      <c r="BB15" s="2">
        <f t="shared" si="32"/>
        <v>1361.0261247713333</v>
      </c>
    </row>
    <row r="16" spans="1:54" ht="15.6" customHeight="1">
      <c r="A16" s="100" t="s">
        <v>24</v>
      </c>
      <c r="B16" s="101">
        <v>3.4</v>
      </c>
      <c r="C16" s="102">
        <v>10</v>
      </c>
      <c r="D16" s="67">
        <f t="shared" si="0"/>
        <v>0.79056941504209488</v>
      </c>
      <c r="E16" s="104" t="s">
        <v>51</v>
      </c>
      <c r="F16" s="70">
        <f>VLOOKUP(E16,Podaci!$A$10:$C$19,2)</f>
        <v>11.6</v>
      </c>
      <c r="G16" s="71">
        <f t="shared" si="1"/>
        <v>7.4805606576229255</v>
      </c>
      <c r="H16" s="67">
        <f t="shared" si="33"/>
        <v>19.015211896317982</v>
      </c>
      <c r="I16" s="67">
        <f t="shared" si="2"/>
        <v>64.651720447481139</v>
      </c>
      <c r="J16" s="8"/>
      <c r="K16" s="6"/>
      <c r="L16" s="6"/>
      <c r="M16" s="7"/>
      <c r="N16" s="105">
        <v>10</v>
      </c>
      <c r="O16" s="19">
        <f t="shared" si="34"/>
        <v>5.5927093812699953</v>
      </c>
      <c r="P16" s="19">
        <f t="shared" si="35"/>
        <v>19.015211896317982</v>
      </c>
      <c r="Q16" s="6"/>
      <c r="R16" s="17">
        <f t="shared" si="3"/>
        <v>602824.84492347518</v>
      </c>
      <c r="S16" s="18">
        <f t="shared" si="4"/>
        <v>2.3299161230195712E-4</v>
      </c>
      <c r="T16" s="14">
        <f t="shared" si="5"/>
        <v>5.8750950146290615E-2</v>
      </c>
      <c r="U16" s="2">
        <v>100000</v>
      </c>
      <c r="V16" s="2">
        <v>0</v>
      </c>
      <c r="W16" s="2">
        <f t="shared" si="36"/>
        <v>52828.443686820152</v>
      </c>
      <c r="X16" s="2">
        <f t="shared" si="37"/>
        <v>52828.443686820152</v>
      </c>
      <c r="Y16" s="2">
        <f t="shared" si="38"/>
        <v>54987.171569958249</v>
      </c>
      <c r="Z16" s="2">
        <f t="shared" si="39"/>
        <v>54987.171569958249</v>
      </c>
      <c r="AA16" s="2">
        <f t="shared" si="40"/>
        <v>54837.085544209272</v>
      </c>
      <c r="AB16" s="2">
        <f t="shared" si="6"/>
        <v>54837.085544209272</v>
      </c>
      <c r="AC16" s="2">
        <f t="shared" si="7"/>
        <v>54847.262820951655</v>
      </c>
      <c r="AD16" s="2">
        <f t="shared" si="8"/>
        <v>54847.262820951655</v>
      </c>
      <c r="AE16" s="2">
        <f t="shared" si="9"/>
        <v>54846.57152214161</v>
      </c>
      <c r="AF16" s="2">
        <f t="shared" si="10"/>
        <v>54846.57152214161</v>
      </c>
      <c r="AG16" s="2">
        <f t="shared" si="11"/>
        <v>54846.618473656119</v>
      </c>
      <c r="AH16" s="2">
        <f t="shared" si="12"/>
        <v>54846.618473656119</v>
      </c>
      <c r="AI16" s="2">
        <f t="shared" si="13"/>
        <v>54846.615284786028</v>
      </c>
      <c r="AJ16" s="2">
        <f t="shared" si="14"/>
        <v>54846.615284786028</v>
      </c>
      <c r="AK16" s="2">
        <f t="shared" si="15"/>
        <v>54846.615501368753</v>
      </c>
      <c r="AL16" s="2">
        <f t="shared" si="16"/>
        <v>54846.615501368753</v>
      </c>
      <c r="AM16" s="2">
        <f t="shared" si="17"/>
        <v>54846.615486658819</v>
      </c>
      <c r="AN16" s="2">
        <f t="shared" si="18"/>
        <v>54846.615486658819</v>
      </c>
      <c r="AO16" s="2">
        <f t="shared" si="19"/>
        <v>54846.61548765788</v>
      </c>
      <c r="AP16" s="2">
        <f t="shared" si="20"/>
        <v>54846.61548765788</v>
      </c>
      <c r="AQ16" s="2">
        <f t="shared" si="21"/>
        <v>54846.615487590025</v>
      </c>
      <c r="AR16" s="2">
        <f t="shared" si="22"/>
        <v>54846.615487590025</v>
      </c>
      <c r="AS16" s="2">
        <f t="shared" si="23"/>
        <v>54846.615487594638</v>
      </c>
      <c r="AT16" s="2">
        <f t="shared" si="24"/>
        <v>54846.615487594638</v>
      </c>
      <c r="AU16" s="2">
        <f t="shared" si="25"/>
        <v>54846.615487594325</v>
      </c>
      <c r="AV16" s="2">
        <f t="shared" si="26"/>
        <v>54846.615487594325</v>
      </c>
      <c r="AW16" s="2">
        <f t="shared" si="27"/>
        <v>54846.615487594347</v>
      </c>
      <c r="AX16" s="2">
        <f t="shared" si="28"/>
        <v>54846.615487594347</v>
      </c>
      <c r="AY16" s="2">
        <f t="shared" si="29"/>
        <v>54846.615487594347</v>
      </c>
      <c r="AZ16" s="2">
        <f t="shared" si="30"/>
        <v>54846.615487594347</v>
      </c>
      <c r="BA16" s="2">
        <f t="shared" si="31"/>
        <v>54846.615487594347</v>
      </c>
      <c r="BB16" s="2">
        <f t="shared" si="32"/>
        <v>54846.615487594347</v>
      </c>
    </row>
    <row r="17" spans="1:54" ht="15.9" customHeight="1">
      <c r="A17" s="100" t="s">
        <v>31</v>
      </c>
      <c r="B17" s="101">
        <v>3.4</v>
      </c>
      <c r="C17" s="102">
        <v>12.25</v>
      </c>
      <c r="D17" s="67">
        <f t="shared" si="0"/>
        <v>0.875</v>
      </c>
      <c r="E17" s="104" t="s">
        <v>55</v>
      </c>
      <c r="F17" s="70">
        <f>VLOOKUP(E17,Podaci!$A$10:$C$19,2)</f>
        <v>29</v>
      </c>
      <c r="G17" s="71">
        <f t="shared" ref="G17:G22" si="41">(D17/1000)/((F17/1000)^2*PI()/4)</f>
        <v>1.3247141517755854</v>
      </c>
      <c r="H17" s="67">
        <f t="shared" si="33"/>
        <v>0.2569246790930248</v>
      </c>
      <c r="I17" s="67">
        <f t="shared" ref="I17:I22" si="42">B17*H17</f>
        <v>0.87354390891628431</v>
      </c>
      <c r="J17" s="8"/>
      <c r="K17" s="6"/>
      <c r="L17" s="1"/>
      <c r="M17" s="6"/>
      <c r="N17" s="105">
        <v>10</v>
      </c>
      <c r="O17" s="19">
        <f t="shared" si="34"/>
        <v>7.5566082086183761E-2</v>
      </c>
      <c r="P17" s="19">
        <f t="shared" si="35"/>
        <v>0.2569246790930248</v>
      </c>
      <c r="Q17" s="6"/>
      <c r="R17" s="17">
        <f t="shared" si="3"/>
        <v>7561.8348547200676</v>
      </c>
      <c r="S17" s="18">
        <f t="shared" si="4"/>
        <v>9.3196644920782841E-5</v>
      </c>
      <c r="T17" s="14">
        <f t="shared" si="5"/>
        <v>1.4862945372902487E-2</v>
      </c>
      <c r="U17" s="2">
        <v>100000</v>
      </c>
      <c r="V17" s="2">
        <v>0</v>
      </c>
      <c r="W17" s="2">
        <f t="shared" si="36"/>
        <v>509.29633921887114</v>
      </c>
      <c r="X17" s="2">
        <f t="shared" si="37"/>
        <v>509.29633921887114</v>
      </c>
      <c r="Y17" s="2">
        <f t="shared" si="38"/>
        <v>774.87657462679738</v>
      </c>
      <c r="Z17" s="2">
        <f t="shared" si="39"/>
        <v>774.87657462679738</v>
      </c>
      <c r="AA17" s="2">
        <f t="shared" si="40"/>
        <v>737.24297857752344</v>
      </c>
      <c r="AB17" s="2">
        <f t="shared" si="6"/>
        <v>737.24297857752344</v>
      </c>
      <c r="AC17" s="2">
        <f t="shared" si="7"/>
        <v>741.50683324968145</v>
      </c>
      <c r="AD17" s="2">
        <f t="shared" si="8"/>
        <v>741.50683324968145</v>
      </c>
      <c r="AE17" s="2">
        <f t="shared" si="9"/>
        <v>741.01024967426213</v>
      </c>
      <c r="AF17" s="2">
        <f t="shared" si="10"/>
        <v>741.01024967426213</v>
      </c>
      <c r="AG17" s="2">
        <f t="shared" si="11"/>
        <v>741.06790011152736</v>
      </c>
      <c r="AH17" s="2">
        <f t="shared" si="12"/>
        <v>741.06790011152736</v>
      </c>
      <c r="AI17" s="2">
        <f t="shared" si="13"/>
        <v>741.06120476256115</v>
      </c>
      <c r="AJ17" s="2">
        <f t="shared" si="14"/>
        <v>741.06120476256115</v>
      </c>
      <c r="AK17" s="2">
        <f t="shared" si="15"/>
        <v>741.06198230698067</v>
      </c>
      <c r="AL17" s="2">
        <f t="shared" si="16"/>
        <v>741.06198230698067</v>
      </c>
      <c r="AM17" s="2">
        <f t="shared" si="17"/>
        <v>741.06189200872473</v>
      </c>
      <c r="AN17" s="2">
        <f t="shared" si="18"/>
        <v>741.06189200872473</v>
      </c>
      <c r="AO17" s="2">
        <f t="shared" si="19"/>
        <v>741.06190249528993</v>
      </c>
      <c r="AP17" s="2">
        <f t="shared" si="20"/>
        <v>741.06190249528993</v>
      </c>
      <c r="AQ17" s="2">
        <f t="shared" si="21"/>
        <v>741.06190127745867</v>
      </c>
      <c r="AR17" s="2">
        <f t="shared" si="22"/>
        <v>741.06190127745867</v>
      </c>
      <c r="AS17" s="2">
        <f t="shared" si="23"/>
        <v>741.0619014188884</v>
      </c>
      <c r="AT17" s="2">
        <f t="shared" si="24"/>
        <v>741.0619014188884</v>
      </c>
      <c r="AU17" s="2">
        <f t="shared" si="25"/>
        <v>741.06190140246372</v>
      </c>
      <c r="AV17" s="2">
        <f t="shared" si="26"/>
        <v>741.06190140246372</v>
      </c>
      <c r="AW17" s="2">
        <f t="shared" si="27"/>
        <v>741.06190140437127</v>
      </c>
      <c r="AX17" s="2">
        <f t="shared" si="28"/>
        <v>741.06190140437127</v>
      </c>
      <c r="AY17" s="2">
        <f t="shared" si="29"/>
        <v>741.06190140414981</v>
      </c>
      <c r="AZ17" s="2">
        <f t="shared" si="30"/>
        <v>741.06190140414981</v>
      </c>
      <c r="BA17" s="2">
        <f t="shared" si="31"/>
        <v>741.06190140417539</v>
      </c>
      <c r="BB17" s="2">
        <f t="shared" si="32"/>
        <v>741.06190140417539</v>
      </c>
    </row>
    <row r="18" spans="1:54" ht="15.9" customHeight="1">
      <c r="A18" s="100" t="s">
        <v>26</v>
      </c>
      <c r="B18" s="101">
        <v>3.4</v>
      </c>
      <c r="C18" s="102">
        <v>15</v>
      </c>
      <c r="D18" s="67">
        <f t="shared" si="0"/>
        <v>0.96824583655185426</v>
      </c>
      <c r="E18" s="104" t="s">
        <v>51</v>
      </c>
      <c r="F18" s="70">
        <f>VLOOKUP(E18,Podaci!$A$10:$C$19,2)</f>
        <v>11.6</v>
      </c>
      <c r="G18" s="71">
        <f t="shared" si="41"/>
        <v>9.161778300557371</v>
      </c>
      <c r="H18" s="67">
        <f t="shared" si="33"/>
        <v>27.831561635924942</v>
      </c>
      <c r="I18" s="67">
        <f t="shared" si="42"/>
        <v>94.627309562144802</v>
      </c>
      <c r="J18" s="8"/>
      <c r="K18" s="6"/>
      <c r="L18" s="1"/>
      <c r="M18" s="6"/>
      <c r="N18" s="105">
        <v>10</v>
      </c>
      <c r="O18" s="19">
        <f t="shared" si="34"/>
        <v>8.1857534223308654</v>
      </c>
      <c r="P18" s="19">
        <f t="shared" si="35"/>
        <v>27.831561635924942</v>
      </c>
      <c r="Q18" s="6"/>
      <c r="R18" s="17">
        <f t="shared" si="3"/>
        <v>904237.26738521282</v>
      </c>
      <c r="S18" s="18">
        <f t="shared" si="4"/>
        <v>2.3299161230195712E-4</v>
      </c>
      <c r="T18" s="14">
        <f t="shared" si="5"/>
        <v>5.8750950146290615E-2</v>
      </c>
      <c r="U18" s="2">
        <v>100000</v>
      </c>
      <c r="V18" s="2">
        <v>0</v>
      </c>
      <c r="W18" s="2">
        <f t="shared" si="36"/>
        <v>79242.665530230224</v>
      </c>
      <c r="X18" s="2">
        <f t="shared" si="37"/>
        <v>79242.665530230224</v>
      </c>
      <c r="Y18" s="2">
        <f t="shared" si="38"/>
        <v>80339.621342442304</v>
      </c>
      <c r="Z18" s="2">
        <f t="shared" si="39"/>
        <v>80339.621342442304</v>
      </c>
      <c r="AA18" s="2">
        <f t="shared" si="40"/>
        <v>80272.226317207489</v>
      </c>
      <c r="AB18" s="2">
        <f t="shared" si="6"/>
        <v>80272.226317207489</v>
      </c>
      <c r="AC18" s="2">
        <f t="shared" si="7"/>
        <v>80276.330900096364</v>
      </c>
      <c r="AD18" s="2">
        <f t="shared" si="8"/>
        <v>80276.330900096364</v>
      </c>
      <c r="AE18" s="2">
        <f t="shared" si="9"/>
        <v>80276.080783631682</v>
      </c>
      <c r="AF18" s="2">
        <f t="shared" si="10"/>
        <v>80276.080783631682</v>
      </c>
      <c r="AG18" s="2">
        <f t="shared" si="11"/>
        <v>80276.096024208164</v>
      </c>
      <c r="AH18" s="2">
        <f t="shared" si="12"/>
        <v>80276.096024208164</v>
      </c>
      <c r="AI18" s="2">
        <f t="shared" si="13"/>
        <v>80276.095095538258</v>
      </c>
      <c r="AJ18" s="2">
        <f t="shared" si="14"/>
        <v>80276.095095538258</v>
      </c>
      <c r="AK18" s="2">
        <f t="shared" si="15"/>
        <v>80276.095152125854</v>
      </c>
      <c r="AL18" s="2">
        <f t="shared" si="16"/>
        <v>80276.095152125854</v>
      </c>
      <c r="AM18" s="2">
        <f t="shared" si="17"/>
        <v>80276.095148677734</v>
      </c>
      <c r="AN18" s="2">
        <f t="shared" si="18"/>
        <v>80276.095148677734</v>
      </c>
      <c r="AO18" s="2">
        <f t="shared" si="19"/>
        <v>80276.095148887864</v>
      </c>
      <c r="AP18" s="2">
        <f t="shared" si="20"/>
        <v>80276.095148887864</v>
      </c>
      <c r="AQ18" s="2">
        <f t="shared" si="21"/>
        <v>80276.095148875058</v>
      </c>
      <c r="AR18" s="2">
        <f t="shared" si="22"/>
        <v>80276.095148875058</v>
      </c>
      <c r="AS18" s="2">
        <f t="shared" si="23"/>
        <v>80276.095148875829</v>
      </c>
      <c r="AT18" s="2">
        <f t="shared" si="24"/>
        <v>80276.095148875829</v>
      </c>
      <c r="AU18" s="2">
        <f t="shared" si="25"/>
        <v>80276.095148875771</v>
      </c>
      <c r="AV18" s="2">
        <f t="shared" si="26"/>
        <v>80276.095148875771</v>
      </c>
      <c r="AW18" s="2">
        <f t="shared" si="27"/>
        <v>80276.0951488758</v>
      </c>
      <c r="AX18" s="2">
        <f t="shared" si="28"/>
        <v>80276.0951488758</v>
      </c>
      <c r="AY18" s="2">
        <f t="shared" si="29"/>
        <v>80276.0951488758</v>
      </c>
      <c r="AZ18" s="2">
        <f t="shared" si="30"/>
        <v>80276.0951488758</v>
      </c>
      <c r="BA18" s="2">
        <f t="shared" si="31"/>
        <v>80276.0951488758</v>
      </c>
      <c r="BB18" s="2">
        <f t="shared" si="32"/>
        <v>80276.0951488758</v>
      </c>
    </row>
    <row r="19" spans="1:54" ht="15.9" customHeight="1">
      <c r="A19" s="100" t="s">
        <v>27</v>
      </c>
      <c r="B19" s="101">
        <v>3.4</v>
      </c>
      <c r="C19" s="102">
        <v>17.25</v>
      </c>
      <c r="D19" s="67">
        <f t="shared" si="0"/>
        <v>1.0383279828647594</v>
      </c>
      <c r="E19" s="104" t="s">
        <v>56</v>
      </c>
      <c r="F19" s="70">
        <f>VLOOKUP(E19,Podaci!$A$10:$C$19,2)</f>
        <v>36.200000000000003</v>
      </c>
      <c r="G19" s="71">
        <f t="shared" si="41"/>
        <v>1.0088521780382969</v>
      </c>
      <c r="H19" s="67">
        <f t="shared" si="33"/>
        <v>0.11981556982257831</v>
      </c>
      <c r="I19" s="67">
        <f t="shared" si="42"/>
        <v>0.40737293739676622</v>
      </c>
      <c r="J19" s="8"/>
      <c r="K19" s="6"/>
      <c r="L19" s="1"/>
      <c r="M19" s="6"/>
      <c r="N19" s="105">
        <v>10</v>
      </c>
      <c r="O19" s="19">
        <f t="shared" si="34"/>
        <v>3.5239873477228914E-2</v>
      </c>
      <c r="P19" s="19">
        <f t="shared" si="35"/>
        <v>0.11981556982257831</v>
      </c>
      <c r="Q19" s="6"/>
      <c r="R19" s="17">
        <f t="shared" si="3"/>
        <v>3513.3978886482814</v>
      </c>
      <c r="S19" s="18">
        <f t="shared" si="4"/>
        <v>7.4660295654770773E-5</v>
      </c>
      <c r="T19" s="14">
        <f t="shared" si="5"/>
        <v>1.0657099550468679E-2</v>
      </c>
      <c r="U19" s="2">
        <v>100000</v>
      </c>
      <c r="V19" s="2">
        <v>0</v>
      </c>
      <c r="W19" s="2">
        <f t="shared" si="36"/>
        <v>223.46686480079907</v>
      </c>
      <c r="X19" s="2">
        <f t="shared" si="37"/>
        <v>223.46686480079907</v>
      </c>
      <c r="Y19" s="2">
        <f t="shared" si="38"/>
        <v>364.7239698963802</v>
      </c>
      <c r="Z19" s="2">
        <f t="shared" si="39"/>
        <v>364.7239698963802</v>
      </c>
      <c r="AA19" s="2">
        <f t="shared" si="40"/>
        <v>343.36071300157198</v>
      </c>
      <c r="AB19" s="2">
        <f t="shared" si="6"/>
        <v>343.36071300157198</v>
      </c>
      <c r="AC19" s="2">
        <f t="shared" si="7"/>
        <v>345.86040822683964</v>
      </c>
      <c r="AD19" s="2">
        <f t="shared" si="8"/>
        <v>345.86040822683964</v>
      </c>
      <c r="AE19" s="2">
        <f t="shared" si="9"/>
        <v>345.55810037010662</v>
      </c>
      <c r="AF19" s="2">
        <f t="shared" si="10"/>
        <v>345.55810037010662</v>
      </c>
      <c r="AG19" s="2">
        <f t="shared" si="11"/>
        <v>345.59451679002956</v>
      </c>
      <c r="AH19" s="2">
        <f t="shared" si="12"/>
        <v>345.59451679002956</v>
      </c>
      <c r="AI19" s="2">
        <f t="shared" si="13"/>
        <v>345.59012792839383</v>
      </c>
      <c r="AJ19" s="2">
        <f t="shared" si="14"/>
        <v>345.59012792839383</v>
      </c>
      <c r="AK19" s="2">
        <f t="shared" si="15"/>
        <v>345.5906568381867</v>
      </c>
      <c r="AL19" s="2">
        <f t="shared" si="16"/>
        <v>345.5906568381867</v>
      </c>
      <c r="AM19" s="2">
        <f t="shared" si="17"/>
        <v>345.59059309785334</v>
      </c>
      <c r="AN19" s="2">
        <f t="shared" si="18"/>
        <v>345.59059309785334</v>
      </c>
      <c r="AO19" s="2">
        <f t="shared" si="19"/>
        <v>345.59060077936493</v>
      </c>
      <c r="AP19" s="2">
        <f t="shared" si="20"/>
        <v>345.59060077936493</v>
      </c>
      <c r="AQ19" s="2">
        <f t="shared" si="21"/>
        <v>345.59059985364615</v>
      </c>
      <c r="AR19" s="2">
        <f t="shared" si="22"/>
        <v>345.59059985364615</v>
      </c>
      <c r="AS19" s="2">
        <f t="shared" si="23"/>
        <v>345.59059996520688</v>
      </c>
      <c r="AT19" s="2">
        <f t="shared" si="24"/>
        <v>345.59059996520688</v>
      </c>
      <c r="AU19" s="2">
        <f t="shared" si="25"/>
        <v>345.59059995176239</v>
      </c>
      <c r="AV19" s="2">
        <f t="shared" si="26"/>
        <v>345.59059995176239</v>
      </c>
      <c r="AW19" s="2">
        <f t="shared" si="27"/>
        <v>345.59059995338265</v>
      </c>
      <c r="AX19" s="2">
        <f t="shared" si="28"/>
        <v>345.59059995338265</v>
      </c>
      <c r="AY19" s="2">
        <f t="shared" si="29"/>
        <v>345.59059995318734</v>
      </c>
      <c r="AZ19" s="2">
        <f t="shared" si="30"/>
        <v>345.59059995318734</v>
      </c>
      <c r="BA19" s="2">
        <f t="shared" si="31"/>
        <v>345.59059995321093</v>
      </c>
      <c r="BB19" s="2">
        <f t="shared" si="32"/>
        <v>345.59059995321093</v>
      </c>
    </row>
    <row r="20" spans="1:54" ht="15.9" customHeight="1">
      <c r="A20" s="100" t="s">
        <v>28</v>
      </c>
      <c r="B20" s="101">
        <v>3.4</v>
      </c>
      <c r="C20" s="102">
        <v>20</v>
      </c>
      <c r="D20" s="67">
        <f t="shared" si="0"/>
        <v>1.1180339887498949</v>
      </c>
      <c r="E20" s="104" t="s">
        <v>51</v>
      </c>
      <c r="F20" s="70">
        <f>VLOOKUP(E20,Podaci!$A$10:$C$19,2)</f>
        <v>11.6</v>
      </c>
      <c r="G20" s="71">
        <f t="shared" si="41"/>
        <v>10.579110336164941</v>
      </c>
      <c r="H20" s="67">
        <f t="shared" si="33"/>
        <v>36.523246358083341</v>
      </c>
      <c r="I20" s="67">
        <f t="shared" si="42"/>
        <v>124.17903761748336</v>
      </c>
      <c r="J20" s="8"/>
      <c r="K20" s="6"/>
      <c r="L20" s="1"/>
      <c r="M20" s="6"/>
      <c r="N20" s="105">
        <v>10</v>
      </c>
      <c r="O20" s="19">
        <f t="shared" si="34"/>
        <v>10.742131281789218</v>
      </c>
      <c r="P20" s="19">
        <f t="shared" si="35"/>
        <v>36.523246358083341</v>
      </c>
      <c r="Q20" s="6"/>
      <c r="R20" s="17">
        <f t="shared" si="3"/>
        <v>1205649.6898469504</v>
      </c>
      <c r="S20" s="18">
        <f t="shared" si="4"/>
        <v>2.3299161230195712E-4</v>
      </c>
      <c r="T20" s="14">
        <f t="shared" si="5"/>
        <v>5.8750950146290615E-2</v>
      </c>
      <c r="U20" s="2">
        <v>100000</v>
      </c>
      <c r="V20" s="2">
        <v>0</v>
      </c>
      <c r="W20" s="2">
        <f t="shared" si="36"/>
        <v>105656.8873736403</v>
      </c>
      <c r="X20" s="2">
        <f t="shared" si="37"/>
        <v>105656.8873736403</v>
      </c>
      <c r="Y20" s="2">
        <f t="shared" si="38"/>
        <v>105328.58186695116</v>
      </c>
      <c r="Z20" s="2">
        <f t="shared" si="39"/>
        <v>105328.58186695116</v>
      </c>
      <c r="AA20" s="2">
        <f t="shared" si="40"/>
        <v>105346.97426496696</v>
      </c>
      <c r="AB20" s="2">
        <f t="shared" si="6"/>
        <v>105346.97426496696</v>
      </c>
      <c r="AC20" s="2">
        <f t="shared" si="7"/>
        <v>105345.94181316628</v>
      </c>
      <c r="AD20" s="2">
        <f t="shared" si="8"/>
        <v>105345.94181316628</v>
      </c>
      <c r="AE20" s="2">
        <f t="shared" si="9"/>
        <v>105345.99976302036</v>
      </c>
      <c r="AF20" s="2">
        <f t="shared" si="10"/>
        <v>105345.99976302036</v>
      </c>
      <c r="AG20" s="2">
        <f t="shared" si="11"/>
        <v>105345.99651036796</v>
      </c>
      <c r="AH20" s="2">
        <f t="shared" si="12"/>
        <v>105345.99651036796</v>
      </c>
      <c r="AI20" s="2">
        <f t="shared" si="13"/>
        <v>105345.99669293518</v>
      </c>
      <c r="AJ20" s="2">
        <f t="shared" si="14"/>
        <v>105345.99669293518</v>
      </c>
      <c r="AK20" s="2">
        <f t="shared" si="15"/>
        <v>105345.99668268791</v>
      </c>
      <c r="AL20" s="2">
        <f t="shared" si="16"/>
        <v>105345.99668268791</v>
      </c>
      <c r="AM20" s="2">
        <f t="shared" si="17"/>
        <v>105345.99668326309</v>
      </c>
      <c r="AN20" s="2">
        <f t="shared" si="18"/>
        <v>105345.99668326309</v>
      </c>
      <c r="AO20" s="2">
        <f t="shared" si="19"/>
        <v>105345.99668323081</v>
      </c>
      <c r="AP20" s="2">
        <f t="shared" si="20"/>
        <v>105345.99668323081</v>
      </c>
      <c r="AQ20" s="2">
        <f t="shared" si="21"/>
        <v>105345.99668323262</v>
      </c>
      <c r="AR20" s="2">
        <f t="shared" si="22"/>
        <v>105345.99668323262</v>
      </c>
      <c r="AS20" s="2">
        <f t="shared" si="23"/>
        <v>105345.99668323252</v>
      </c>
      <c r="AT20" s="2">
        <f t="shared" si="24"/>
        <v>105345.99668323252</v>
      </c>
      <c r="AU20" s="2">
        <f t="shared" si="25"/>
        <v>105345.99668323252</v>
      </c>
      <c r="AV20" s="2">
        <f t="shared" si="26"/>
        <v>105345.99668323252</v>
      </c>
      <c r="AW20" s="2">
        <f t="shared" si="27"/>
        <v>105345.99668323252</v>
      </c>
      <c r="AX20" s="2">
        <f t="shared" si="28"/>
        <v>105345.99668323252</v>
      </c>
      <c r="AY20" s="2">
        <f t="shared" si="29"/>
        <v>105345.99668323252</v>
      </c>
      <c r="AZ20" s="2">
        <f t="shared" si="30"/>
        <v>105345.99668323252</v>
      </c>
      <c r="BA20" s="2">
        <f t="shared" si="31"/>
        <v>105345.99668323252</v>
      </c>
      <c r="BB20" s="2">
        <f t="shared" si="32"/>
        <v>105345.99668323252</v>
      </c>
    </row>
    <row r="21" spans="1:54" ht="15.9" customHeight="1">
      <c r="A21" s="100" t="s">
        <v>29</v>
      </c>
      <c r="B21" s="101">
        <v>4</v>
      </c>
      <c r="C21" s="102">
        <v>22.25</v>
      </c>
      <c r="D21" s="67">
        <f t="shared" si="0"/>
        <v>1.1792476415070754</v>
      </c>
      <c r="E21" s="104" t="s">
        <v>57</v>
      </c>
      <c r="F21" s="70">
        <f>VLOOKUP(E21,Podaci!$A$10:$C$19,2)</f>
        <v>45.8</v>
      </c>
      <c r="G21" s="71">
        <f t="shared" si="41"/>
        <v>0.71578761379573375</v>
      </c>
      <c r="H21" s="67">
        <f t="shared" si="33"/>
        <v>5.7102786664301124E-2</v>
      </c>
      <c r="I21" s="67">
        <f t="shared" si="42"/>
        <v>0.22841114665720449</v>
      </c>
      <c r="J21" s="8"/>
      <c r="K21" s="6"/>
      <c r="L21" s="1"/>
      <c r="M21" s="6"/>
      <c r="N21" s="105">
        <v>10</v>
      </c>
      <c r="O21" s="19">
        <f t="shared" si="34"/>
        <v>1.4275696666075281E-2</v>
      </c>
      <c r="P21" s="19">
        <f t="shared" si="35"/>
        <v>5.7102786664301124E-2</v>
      </c>
      <c r="Q21" s="6"/>
      <c r="R21" s="17">
        <f t="shared" si="3"/>
        <v>1397.9244940118272</v>
      </c>
      <c r="S21" s="18">
        <f t="shared" si="4"/>
        <v>5.9010976041543723E-5</v>
      </c>
      <c r="T21" s="14">
        <f t="shared" si="5"/>
        <v>7.4886522100590875E-3</v>
      </c>
      <c r="U21" s="2">
        <v>100000</v>
      </c>
      <c r="V21" s="2">
        <v>0</v>
      </c>
      <c r="W21" s="2">
        <f t="shared" si="36"/>
        <v>83.873304730986803</v>
      </c>
      <c r="X21" s="2">
        <f t="shared" si="37"/>
        <v>83.873304730986803</v>
      </c>
      <c r="Y21" s="2">
        <f t="shared" si="38"/>
        <v>149.57240009428969</v>
      </c>
      <c r="Z21" s="2">
        <f t="shared" si="39"/>
        <v>149.57240009428969</v>
      </c>
      <c r="AA21" s="2">
        <f t="shared" si="40"/>
        <v>138.8436781949481</v>
      </c>
      <c r="AB21" s="2">
        <f t="shared" si="6"/>
        <v>138.8436781949481</v>
      </c>
      <c r="AC21" s="2">
        <f t="shared" si="7"/>
        <v>140.14496969873144</v>
      </c>
      <c r="AD21" s="2">
        <f t="shared" si="8"/>
        <v>140.14496969873144</v>
      </c>
      <c r="AE21" s="2">
        <f t="shared" si="9"/>
        <v>139.98064599858188</v>
      </c>
      <c r="AF21" s="2">
        <f t="shared" si="10"/>
        <v>139.98064599858188</v>
      </c>
      <c r="AG21" s="2">
        <f t="shared" si="11"/>
        <v>140.00129251895598</v>
      </c>
      <c r="AH21" s="2">
        <f t="shared" si="12"/>
        <v>140.00129251895598</v>
      </c>
      <c r="AI21" s="2">
        <f t="shared" si="13"/>
        <v>139.99869673950479</v>
      </c>
      <c r="AJ21" s="2">
        <f t="shared" si="14"/>
        <v>139.99869673950479</v>
      </c>
      <c r="AK21" s="2">
        <f t="shared" si="15"/>
        <v>139.99902306742862</v>
      </c>
      <c r="AL21" s="2">
        <f t="shared" si="16"/>
        <v>139.99902306742862</v>
      </c>
      <c r="AM21" s="2">
        <f t="shared" si="17"/>
        <v>139.99898204276587</v>
      </c>
      <c r="AN21" s="2">
        <f t="shared" si="18"/>
        <v>139.99898204276587</v>
      </c>
      <c r="AO21" s="2">
        <f t="shared" si="19"/>
        <v>139.99898720021861</v>
      </c>
      <c r="AP21" s="2">
        <f t="shared" si="20"/>
        <v>139.99898720021861</v>
      </c>
      <c r="AQ21" s="2">
        <f t="shared" si="21"/>
        <v>139.99898655184461</v>
      </c>
      <c r="AR21" s="2">
        <f t="shared" si="22"/>
        <v>139.99898655184461</v>
      </c>
      <c r="AS21" s="2">
        <f t="shared" si="23"/>
        <v>139.99898663335557</v>
      </c>
      <c r="AT21" s="2">
        <f t="shared" si="24"/>
        <v>139.99898663335557</v>
      </c>
      <c r="AU21" s="2">
        <f t="shared" si="25"/>
        <v>139.99898662310832</v>
      </c>
      <c r="AV21" s="2">
        <f t="shared" si="26"/>
        <v>139.99898662310832</v>
      </c>
      <c r="AW21" s="2">
        <f t="shared" si="27"/>
        <v>139.99898662439657</v>
      </c>
      <c r="AX21" s="2">
        <f t="shared" si="28"/>
        <v>139.99898662439657</v>
      </c>
      <c r="AY21" s="2">
        <f t="shared" si="29"/>
        <v>139.99898662423465</v>
      </c>
      <c r="AZ21" s="2">
        <f t="shared" si="30"/>
        <v>139.99898662423465</v>
      </c>
      <c r="BA21" s="2">
        <f t="shared" si="31"/>
        <v>139.998986624255</v>
      </c>
      <c r="BB21" s="2">
        <f t="shared" si="32"/>
        <v>139.998986624255</v>
      </c>
    </row>
    <row r="22" spans="1:54" ht="15.9" customHeight="1">
      <c r="A22" s="100" t="s">
        <v>30</v>
      </c>
      <c r="B22" s="101">
        <v>1.6</v>
      </c>
      <c r="C22" s="102">
        <v>24</v>
      </c>
      <c r="D22" s="67">
        <f t="shared" si="0"/>
        <v>1.2247448713915889</v>
      </c>
      <c r="E22" s="104" t="s">
        <v>60</v>
      </c>
      <c r="F22" s="70">
        <f>VLOOKUP(E22,Podaci!$A$10:$C$19,2)</f>
        <v>79.8</v>
      </c>
      <c r="G22" s="71">
        <f t="shared" si="41"/>
        <v>0.24487811044958141</v>
      </c>
      <c r="H22" s="67">
        <f t="shared" si="33"/>
        <v>1.720151555083015E-3</v>
      </c>
      <c r="I22" s="67">
        <f t="shared" si="42"/>
        <v>2.7522424881328243E-3</v>
      </c>
      <c r="J22" s="8"/>
      <c r="K22" s="6"/>
      <c r="L22" s="1"/>
      <c r="M22" s="6"/>
      <c r="N22" s="105">
        <v>10</v>
      </c>
      <c r="O22" s="19">
        <f t="shared" si="34"/>
        <v>1.0750947219268843E-3</v>
      </c>
      <c r="P22" s="19">
        <f t="shared" si="35"/>
        <v>1.720151555083015E-3</v>
      </c>
      <c r="Q22" s="6"/>
      <c r="R22" s="17">
        <f t="shared" si="3"/>
        <v>93.902655545763835</v>
      </c>
      <c r="S22" s="18">
        <f t="shared" si="4"/>
        <v>3.38684549210865E-5</v>
      </c>
      <c r="T22" s="14">
        <f t="shared" si="5"/>
        <v>3.2560985539069145E-3</v>
      </c>
      <c r="U22" s="2">
        <v>100000</v>
      </c>
      <c r="V22" s="2">
        <v>0</v>
      </c>
      <c r="W22" s="2">
        <f t="shared" si="36"/>
        <v>4.9512794551339017</v>
      </c>
      <c r="X22" s="2">
        <f t="shared" si="37"/>
        <v>4.9512794551339017</v>
      </c>
      <c r="Y22" s="2">
        <f t="shared" si="38"/>
        <v>11.768627927355084</v>
      </c>
      <c r="Z22" s="2">
        <f t="shared" si="39"/>
        <v>11.768627927355084</v>
      </c>
      <c r="AA22" s="2">
        <f t="shared" si="40"/>
        <v>10.38207950125728</v>
      </c>
      <c r="AB22" s="2">
        <f t="shared" si="6"/>
        <v>10.38207950125728</v>
      </c>
      <c r="AC22" s="2">
        <f t="shared" si="7"/>
        <v>10.566147725629961</v>
      </c>
      <c r="AD22" s="2">
        <f t="shared" si="8"/>
        <v>10.566147725629961</v>
      </c>
      <c r="AE22" s="2">
        <f t="shared" si="9"/>
        <v>10.540025626324132</v>
      </c>
      <c r="AF22" s="2">
        <f t="shared" si="10"/>
        <v>10.540025626324132</v>
      </c>
      <c r="AG22" s="2">
        <f t="shared" si="11"/>
        <v>10.543698600314629</v>
      </c>
      <c r="AH22" s="2">
        <f t="shared" si="12"/>
        <v>10.543698600314629</v>
      </c>
      <c r="AI22" s="2">
        <f t="shared" si="13"/>
        <v>10.543181476375748</v>
      </c>
      <c r="AJ22" s="2">
        <f t="shared" si="14"/>
        <v>10.543181476375748</v>
      </c>
      <c r="AK22" s="2">
        <f t="shared" si="15"/>
        <v>10.543254269714357</v>
      </c>
      <c r="AL22" s="2">
        <f t="shared" si="16"/>
        <v>10.543254269714357</v>
      </c>
      <c r="AM22" s="2">
        <f t="shared" si="17"/>
        <v>10.543244022640486</v>
      </c>
      <c r="AN22" s="2">
        <f t="shared" si="18"/>
        <v>10.543244022640486</v>
      </c>
      <c r="AO22" s="2">
        <f t="shared" si="19"/>
        <v>10.543245465109573</v>
      </c>
      <c r="AP22" s="2">
        <f t="shared" si="20"/>
        <v>10.543245465109573</v>
      </c>
      <c r="AQ22" s="2">
        <f t="shared" si="21"/>
        <v>10.543245262054715</v>
      </c>
      <c r="AR22" s="2">
        <f t="shared" si="22"/>
        <v>10.543245262054715</v>
      </c>
      <c r="AS22" s="2">
        <f t="shared" si="23"/>
        <v>10.543245290638533</v>
      </c>
      <c r="AT22" s="2">
        <f t="shared" si="24"/>
        <v>10.543245290638533</v>
      </c>
      <c r="AU22" s="2">
        <f t="shared" si="25"/>
        <v>10.543245286614818</v>
      </c>
      <c r="AV22" s="2">
        <f t="shared" si="26"/>
        <v>10.543245286614818</v>
      </c>
      <c r="AW22" s="2">
        <f t="shared" si="27"/>
        <v>10.543245287181231</v>
      </c>
      <c r="AX22" s="2">
        <f t="shared" si="28"/>
        <v>10.543245287181231</v>
      </c>
      <c r="AY22" s="2">
        <f t="shared" si="29"/>
        <v>10.543245287101501</v>
      </c>
      <c r="AZ22" s="2">
        <f t="shared" si="30"/>
        <v>10.543245287101501</v>
      </c>
      <c r="BA22" s="2">
        <f t="shared" si="31"/>
        <v>10.543245287112724</v>
      </c>
      <c r="BB22" s="2">
        <f t="shared" si="32"/>
        <v>10.543245287112724</v>
      </c>
    </row>
    <row r="23" spans="1:54" ht="16.8">
      <c r="A23" s="40"/>
      <c r="B23" s="45"/>
      <c r="C23" s="49"/>
      <c r="D23" s="67"/>
      <c r="E23" s="57"/>
      <c r="F23" s="72"/>
      <c r="G23" s="71"/>
      <c r="H23" s="73" t="s">
        <v>25</v>
      </c>
      <c r="I23" s="74">
        <f>SUM(I9:I22)</f>
        <v>328.88231351040071</v>
      </c>
      <c r="J23" s="9" t="s">
        <v>21</v>
      </c>
      <c r="K23" s="6"/>
      <c r="L23" s="1"/>
      <c r="M23" s="6"/>
      <c r="N23" s="105"/>
      <c r="P23" s="11"/>
    </row>
    <row r="24" spans="1:54">
      <c r="A24" s="40"/>
      <c r="B24" s="46"/>
      <c r="C24" s="46"/>
      <c r="D24" s="68"/>
      <c r="E24" s="59"/>
      <c r="F24" s="68"/>
      <c r="G24" s="68"/>
      <c r="H24" s="68"/>
      <c r="I24" s="68"/>
      <c r="J24" s="8"/>
      <c r="L24" s="1"/>
      <c r="M24" s="6"/>
    </row>
    <row r="25" spans="1:54">
      <c r="L25" s="1"/>
      <c r="M25" s="6"/>
    </row>
  </sheetData>
  <sheetProtection sheet="1" objects="1" scenarios="1"/>
  <phoneticPr fontId="19" type="noConversion"/>
  <dataValidations count="1">
    <dataValidation type="list" allowBlank="1" showInputMessage="1" showErrorMessage="1" sqref="N9:N22">
      <formula1>$R$2:$R$4</formula1>
    </dataValidation>
  </dataValidations>
  <pageMargins left="0.75" right="0.75" top="1" bottom="1" header="0.5" footer="0.5"/>
  <pageSetup scale="96" orientation="portrait" horizontalDpi="0" verticalDpi="0" r:id="rId1"/>
  <headerFooter alignWithMargins="0"/>
  <colBreaks count="1" manualBreakCount="1">
    <brk id="10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Podaci!$A$10:$A$19</xm:f>
          </x14:formula1>
          <xm:sqref>E9:E22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B25"/>
  <sheetViews>
    <sheetView workbookViewId="0">
      <selection activeCell="C15" sqref="C15"/>
    </sheetView>
  </sheetViews>
  <sheetFormatPr defaultColWidth="12.5546875" defaultRowHeight="15"/>
  <cols>
    <col min="1" max="1" width="10.33203125" style="33" customWidth="1"/>
    <col min="2" max="2" width="8.6640625" style="33" customWidth="1"/>
    <col min="3" max="3" width="11.33203125" style="33" customWidth="1"/>
    <col min="4" max="4" width="15.109375" style="60" customWidth="1"/>
    <col min="5" max="5" width="49.44140625" style="50" customWidth="1"/>
    <col min="6" max="6" width="11" style="60" bestFit="1" customWidth="1"/>
    <col min="7" max="7" width="10.33203125" style="60" bestFit="1" customWidth="1"/>
    <col min="8" max="8" width="10" style="60" customWidth="1"/>
    <col min="9" max="9" width="10.5546875" style="60" bestFit="1" customWidth="1"/>
    <col min="10" max="10" width="2.88671875" style="2" customWidth="1"/>
    <col min="11" max="11" width="5.88671875" style="2" customWidth="1"/>
    <col min="12" max="12" width="10" style="2" customWidth="1"/>
    <col min="13" max="13" width="7.44140625" style="2" customWidth="1"/>
    <col min="14" max="14" width="15.5546875" style="33" bestFit="1" customWidth="1"/>
    <col min="15" max="15" width="15.5546875" style="19" hidden="1" customWidth="1"/>
    <col min="16" max="16" width="15.5546875" style="17" hidden="1" customWidth="1"/>
    <col min="17" max="17" width="15.5546875" style="2" hidden="1" customWidth="1"/>
    <col min="18" max="19" width="19.5546875" style="2" hidden="1" customWidth="1"/>
    <col min="20" max="20" width="16.88671875" style="14" hidden="1" customWidth="1"/>
    <col min="21" max="21" width="0" style="2" hidden="1" customWidth="1"/>
    <col min="22" max="22" width="22.33203125" style="2" hidden="1" customWidth="1"/>
    <col min="23" max="29" width="16.88671875" style="2" hidden="1" customWidth="1"/>
    <col min="30" max="54" width="0" style="2" hidden="1" customWidth="1"/>
    <col min="55" max="16384" width="12.5546875" style="2"/>
  </cols>
  <sheetData>
    <row r="1" spans="1:54" ht="15.6">
      <c r="R1" s="2" t="s">
        <v>34</v>
      </c>
      <c r="S1" s="2" t="s">
        <v>35</v>
      </c>
      <c r="T1" s="14" t="s">
        <v>36</v>
      </c>
      <c r="U1" s="2" t="s">
        <v>32</v>
      </c>
      <c r="V1" s="2" t="s">
        <v>37</v>
      </c>
      <c r="W1" s="2" t="s">
        <v>38</v>
      </c>
    </row>
    <row r="2" spans="1:54" ht="15.9" customHeight="1">
      <c r="B2" s="41" t="s">
        <v>47</v>
      </c>
      <c r="C2" s="47"/>
      <c r="D2" s="61"/>
      <c r="E2" s="51"/>
      <c r="F2" s="69"/>
      <c r="G2" s="61"/>
      <c r="H2" s="61"/>
      <c r="I2" s="61"/>
      <c r="J2" s="12"/>
      <c r="M2" s="7"/>
      <c r="N2" s="33" t="s">
        <v>33</v>
      </c>
      <c r="R2" s="2">
        <v>10</v>
      </c>
      <c r="S2" s="15">
        <v>999.70259999999996</v>
      </c>
      <c r="T2" s="14">
        <v>1.308E-6</v>
      </c>
      <c r="U2" s="2">
        <v>1.15E-2</v>
      </c>
      <c r="V2" s="16">
        <v>3.14159265358979</v>
      </c>
      <c r="W2" s="2">
        <v>10.196999999999999</v>
      </c>
    </row>
    <row r="3" spans="1:54" s="13" customFormat="1" ht="15.9" customHeight="1">
      <c r="A3" s="34" t="s">
        <v>48</v>
      </c>
      <c r="B3" s="42"/>
      <c r="C3" s="42"/>
      <c r="D3" s="62"/>
      <c r="E3" s="52"/>
      <c r="F3" s="62"/>
      <c r="G3" s="62"/>
      <c r="H3" s="62"/>
      <c r="I3" s="62"/>
      <c r="N3" s="33"/>
      <c r="O3" s="19"/>
      <c r="P3" s="17"/>
      <c r="Q3" s="2"/>
      <c r="R3" s="2">
        <v>50</v>
      </c>
      <c r="S3" s="15">
        <v>988.1</v>
      </c>
      <c r="T3" s="14">
        <v>5.4710000000000002E-7</v>
      </c>
      <c r="U3" s="2">
        <v>0.01</v>
      </c>
      <c r="V3" s="16">
        <v>3.14159265358979</v>
      </c>
      <c r="W3" s="2">
        <v>10.196999999999999</v>
      </c>
      <c r="X3" s="2"/>
      <c r="Y3" s="2"/>
    </row>
    <row r="4" spans="1:54" ht="15.75" customHeight="1">
      <c r="A4" s="35"/>
      <c r="M4" s="7"/>
      <c r="R4" s="2">
        <v>80</v>
      </c>
      <c r="S4" s="15">
        <v>971.8</v>
      </c>
      <c r="T4" s="14">
        <v>3.5499999999999999E-7</v>
      </c>
      <c r="U4" s="2">
        <v>0.01</v>
      </c>
      <c r="V4" s="16">
        <v>3.14159265358979</v>
      </c>
      <c r="W4" s="2">
        <v>10.196999999999999</v>
      </c>
    </row>
    <row r="5" spans="1:54" ht="21.75" customHeight="1">
      <c r="A5" s="36" t="s">
        <v>5</v>
      </c>
      <c r="B5" s="43" t="s">
        <v>6</v>
      </c>
      <c r="C5" s="43" t="s">
        <v>7</v>
      </c>
      <c r="D5" s="63" t="s">
        <v>8</v>
      </c>
      <c r="E5" s="53" t="s">
        <v>49</v>
      </c>
      <c r="F5" s="63" t="s">
        <v>50</v>
      </c>
      <c r="G5" s="63" t="s">
        <v>9</v>
      </c>
      <c r="H5" s="63" t="s">
        <v>10</v>
      </c>
      <c r="I5" s="63" t="s">
        <v>11</v>
      </c>
      <c r="M5" s="7"/>
      <c r="N5" s="33" t="s">
        <v>46</v>
      </c>
      <c r="O5" s="19" t="s">
        <v>44</v>
      </c>
      <c r="P5" s="17" t="s">
        <v>11</v>
      </c>
      <c r="R5" s="2" t="s">
        <v>39</v>
      </c>
      <c r="S5" s="2" t="s">
        <v>40</v>
      </c>
      <c r="T5" s="14" t="s">
        <v>41</v>
      </c>
      <c r="U5" s="2" t="s">
        <v>42</v>
      </c>
      <c r="V5" s="2" t="s">
        <v>43</v>
      </c>
      <c r="W5" s="2" t="s">
        <v>43</v>
      </c>
      <c r="X5" s="2" t="s">
        <v>42</v>
      </c>
      <c r="Y5" s="2" t="s">
        <v>43</v>
      </c>
      <c r="Z5" s="2" t="s">
        <v>42</v>
      </c>
      <c r="AA5" s="2" t="s">
        <v>43</v>
      </c>
      <c r="AB5" s="2" t="s">
        <v>42</v>
      </c>
      <c r="AC5" s="2" t="s">
        <v>43</v>
      </c>
      <c r="AD5" s="2" t="s">
        <v>42</v>
      </c>
      <c r="AE5" s="2" t="s">
        <v>43</v>
      </c>
      <c r="AF5" s="2" t="s">
        <v>42</v>
      </c>
      <c r="AG5" s="2" t="s">
        <v>43</v>
      </c>
      <c r="AH5" s="2" t="s">
        <v>42</v>
      </c>
      <c r="AI5" s="2" t="s">
        <v>43</v>
      </c>
      <c r="AJ5" s="2" t="s">
        <v>42</v>
      </c>
      <c r="AK5" s="2" t="s">
        <v>43</v>
      </c>
      <c r="AL5" s="2" t="s">
        <v>42</v>
      </c>
      <c r="AM5" s="2" t="s">
        <v>43</v>
      </c>
      <c r="AN5" s="2" t="s">
        <v>42</v>
      </c>
      <c r="AO5" s="2" t="s">
        <v>43</v>
      </c>
      <c r="AP5" s="2" t="s">
        <v>42</v>
      </c>
      <c r="AQ5" s="2" t="s">
        <v>43</v>
      </c>
      <c r="AR5" s="2" t="s">
        <v>42</v>
      </c>
      <c r="AS5" s="2" t="s">
        <v>43</v>
      </c>
      <c r="AT5" s="2" t="s">
        <v>42</v>
      </c>
      <c r="AU5" s="2" t="s">
        <v>43</v>
      </c>
      <c r="AV5" s="2" t="s">
        <v>42</v>
      </c>
      <c r="AW5" s="2" t="s">
        <v>43</v>
      </c>
      <c r="AX5" s="2" t="s">
        <v>42</v>
      </c>
      <c r="AY5" s="2" t="s">
        <v>43</v>
      </c>
      <c r="AZ5" s="2" t="s">
        <v>42</v>
      </c>
      <c r="BA5" s="2" t="s">
        <v>43</v>
      </c>
      <c r="BB5" s="2" t="s">
        <v>42</v>
      </c>
    </row>
    <row r="6" spans="1:54" ht="21" customHeight="1">
      <c r="A6" s="37"/>
      <c r="B6" s="44" t="s">
        <v>12</v>
      </c>
      <c r="C6" s="48"/>
      <c r="D6" s="64" t="s">
        <v>13</v>
      </c>
      <c r="E6" s="54" t="s">
        <v>4</v>
      </c>
      <c r="F6" s="64" t="s">
        <v>4</v>
      </c>
      <c r="G6" s="64" t="s">
        <v>14</v>
      </c>
      <c r="H6" s="64" t="s">
        <v>15</v>
      </c>
      <c r="I6" s="64" t="s">
        <v>12</v>
      </c>
      <c r="M6" s="7"/>
      <c r="N6" s="33" t="s">
        <v>34</v>
      </c>
      <c r="O6" s="19" t="s">
        <v>45</v>
      </c>
      <c r="P6" s="17" t="s">
        <v>21</v>
      </c>
    </row>
    <row r="7" spans="1:54" ht="15.9" customHeight="1" thickBot="1">
      <c r="A7" s="38">
        <v>1</v>
      </c>
      <c r="B7" s="38">
        <v>2</v>
      </c>
      <c r="C7" s="38">
        <v>3</v>
      </c>
      <c r="D7" s="65">
        <v>4</v>
      </c>
      <c r="E7" s="55">
        <v>5</v>
      </c>
      <c r="F7" s="65">
        <v>6</v>
      </c>
      <c r="G7" s="65">
        <v>7</v>
      </c>
      <c r="H7" s="65">
        <v>8</v>
      </c>
      <c r="I7" s="65">
        <v>9</v>
      </c>
      <c r="J7" s="8"/>
      <c r="M7" s="7"/>
    </row>
    <row r="8" spans="1:54">
      <c r="A8" s="39"/>
      <c r="B8" s="39"/>
      <c r="C8" s="39"/>
      <c r="D8" s="66"/>
      <c r="E8" s="56"/>
      <c r="F8" s="66"/>
      <c r="G8" s="66"/>
      <c r="H8" s="66"/>
      <c r="I8" s="66"/>
      <c r="J8" s="8"/>
      <c r="M8" s="7"/>
      <c r="N8" s="105"/>
    </row>
    <row r="9" spans="1:54" ht="15.9" customHeight="1">
      <c r="A9" s="100" t="s">
        <v>16</v>
      </c>
      <c r="B9" s="101">
        <v>1.3</v>
      </c>
      <c r="C9" s="102">
        <v>0.5</v>
      </c>
      <c r="D9" s="67">
        <f t="shared" ref="D9:D22" si="0">0.25*(C9)^0.5</f>
        <v>0.17677669529663689</v>
      </c>
      <c r="E9" s="104" t="s">
        <v>107</v>
      </c>
      <c r="F9" s="70">
        <f>VLOOKUP(E9,Podaci1!$A$112:$C$120,2)</f>
        <v>13.2</v>
      </c>
      <c r="G9" s="71">
        <f t="shared" ref="G9:G22" si="1">(D9/1000)/((F9/1000)^2*PI()/4)</f>
        <v>1.2917761652851043</v>
      </c>
      <c r="H9" s="67">
        <f>P9</f>
        <v>0.2538110360068877</v>
      </c>
      <c r="I9" s="67">
        <f t="shared" ref="I9:I22" si="2">B9*H9</f>
        <v>0.32995434680895402</v>
      </c>
      <c r="J9" s="8"/>
      <c r="K9" s="6"/>
      <c r="L9" s="6"/>
      <c r="M9" s="7"/>
      <c r="N9" s="105">
        <v>10</v>
      </c>
      <c r="O9" s="19">
        <f>BA9*$W$2/100000</f>
        <v>0.19523925846683668</v>
      </c>
      <c r="P9" s="19">
        <f>O9*B9</f>
        <v>0.2538110360068877</v>
      </c>
      <c r="Q9" s="6"/>
      <c r="R9" s="17">
        <f t="shared" ref="R9:R22" si="3">2*VLOOKUP(N9,$R$2:$W$4,2)*0.001*D9*0.001*D9/($V$2*$V$2*((F9/1000)^5))</f>
        <v>15797.248050028902</v>
      </c>
      <c r="S9" s="18">
        <f t="shared" ref="S9:S22" si="4">$U$2/(3.7*F9)</f>
        <v>2.3546273546273547E-4</v>
      </c>
      <c r="T9" s="14">
        <f t="shared" ref="T9:T22" si="5">2.51*VLOOKUP(N9,$R$2:$W$4,3)/(SQRT(2/(VLOOKUP(N9,$R$2:$W$4,2)))*((F9/1000)^1.5))</f>
        <v>4.839951187170128E-2</v>
      </c>
      <c r="U9" s="2">
        <v>100000</v>
      </c>
      <c r="V9" s="2">
        <v>0</v>
      </c>
      <c r="W9" s="2">
        <f>$R9/((LOG($S9+$T9*(U9^(-0.5)))/LOG(10))^2)</f>
        <v>1358.0694157052703</v>
      </c>
      <c r="X9" s="2">
        <f>W9</f>
        <v>1358.0694157052703</v>
      </c>
      <c r="Y9" s="2">
        <f>$R9/((LOG($S9+$T9*(X9^(-0.5)))/LOG(10))^2)</f>
        <v>2000.6371776661667</v>
      </c>
      <c r="Z9" s="2">
        <f>Y9</f>
        <v>2000.6371776661667</v>
      </c>
      <c r="AA9" s="2">
        <f>$R9/((LOG($S9+$T9*(Z9^(-0.5)))/LOG(10))^2)</f>
        <v>1904.2539722537767</v>
      </c>
      <c r="AB9" s="2">
        <f t="shared" ref="AB9:AB22" si="6">AA9</f>
        <v>1904.2539722537767</v>
      </c>
      <c r="AC9" s="2">
        <f t="shared" ref="AC9:AC22" si="7">$R9/((LOG($S9+$T9*(AB9^(-0.5)))/LOG(10))^2)</f>
        <v>1915.9769319971335</v>
      </c>
      <c r="AD9" s="2">
        <f t="shared" ref="AD9:AD22" si="8">AC9</f>
        <v>1915.9769319971335</v>
      </c>
      <c r="AE9" s="2">
        <f t="shared" ref="AE9:AE22" si="9">$R9/((LOG($S9+$T9*(AD9^(-0.5)))/LOG(10))^2)</f>
        <v>1914.5111041533055</v>
      </c>
      <c r="AF9" s="2">
        <f t="shared" ref="AF9:AF22" si="10">AE9</f>
        <v>1914.5111041533055</v>
      </c>
      <c r="AG9" s="2">
        <f t="shared" ref="AG9:AG22" si="11">$R9/((LOG($S9+$T9*(AF9^(-0.5)))/LOG(10))^2)</f>
        <v>1914.6937636651701</v>
      </c>
      <c r="AH9" s="2">
        <f t="shared" ref="AH9:AH22" si="12">AG9</f>
        <v>1914.6937636651701</v>
      </c>
      <c r="AI9" s="2">
        <f t="shared" ref="AI9:AI22" si="13">$R9/((LOG($S9+$T9*(AH9^(-0.5)))/LOG(10))^2)</f>
        <v>1914.6709924045433</v>
      </c>
      <c r="AJ9" s="2">
        <f t="shared" ref="AJ9:AJ22" si="14">AI9</f>
        <v>1914.6709924045433</v>
      </c>
      <c r="AK9" s="2">
        <f t="shared" ref="AK9:AK22" si="15">$R9/((LOG($S9+$T9*(AJ9^(-0.5)))/LOG(10))^2)</f>
        <v>1914.6738310342223</v>
      </c>
      <c r="AL9" s="2">
        <f t="shared" ref="AL9:AL22" si="16">AK9</f>
        <v>1914.6738310342223</v>
      </c>
      <c r="AM9" s="2">
        <f t="shared" ref="AM9:AM22" si="17">$R9/((LOG($S9+$T9*(AL9^(-0.5)))/LOG(10))^2)</f>
        <v>1914.6734771727447</v>
      </c>
      <c r="AN9" s="2">
        <f t="shared" ref="AN9:AN22" si="18">AM9</f>
        <v>1914.6734771727447</v>
      </c>
      <c r="AO9" s="2">
        <f t="shared" ref="AO9:AO22" si="19">$R9/((LOG($S9+$T9*(AN9^(-0.5)))/LOG(10))^2)</f>
        <v>1914.6735212848187</v>
      </c>
      <c r="AP9" s="2">
        <f t="shared" ref="AP9:AP22" si="20">AO9</f>
        <v>1914.6735212848187</v>
      </c>
      <c r="AQ9" s="2">
        <f t="shared" ref="AQ9:AQ22" si="21">$R9/((LOG($S9+$T9*(AP9^(-0.5)))/LOG(10))^2)</f>
        <v>1914.6735157858443</v>
      </c>
      <c r="AR9" s="2">
        <f t="shared" ref="AR9:AR22" si="22">AQ9</f>
        <v>1914.6735157858443</v>
      </c>
      <c r="AS9" s="2">
        <f t="shared" ref="AS9:AS22" si="23">$R9/((LOG($S9+$T9*(AR9^(-0.5)))/LOG(10))^2)</f>
        <v>1914.6735164713416</v>
      </c>
      <c r="AT9" s="2">
        <f t="shared" ref="AT9:AT22" si="24">AS9</f>
        <v>1914.6735164713416</v>
      </c>
      <c r="AU9" s="2">
        <f t="shared" ref="AU9:AU22" si="25">$R9/((LOG($S9+$T9*(AT9^(-0.5)))/LOG(10))^2)</f>
        <v>1914.6735163858882</v>
      </c>
      <c r="AV9" s="2">
        <f t="shared" ref="AV9:AV22" si="26">AU9</f>
        <v>1914.6735163858882</v>
      </c>
      <c r="AW9" s="2">
        <f t="shared" ref="AW9:AW22" si="27">$R9/((LOG($S9+$T9*(AV9^(-0.5)))/LOG(10))^2)</f>
        <v>1914.6735163965409</v>
      </c>
      <c r="AX9" s="2">
        <f t="shared" ref="AX9:AX22" si="28">AW9</f>
        <v>1914.6735163965409</v>
      </c>
      <c r="AY9" s="2">
        <f t="shared" ref="AY9:AY22" si="29">$R9/((LOG($S9+$T9*(AX9^(-0.5)))/LOG(10))^2)</f>
        <v>1914.6735163952128</v>
      </c>
      <c r="AZ9" s="2">
        <f t="shared" ref="AZ9:AZ22" si="30">AY9</f>
        <v>1914.6735163952128</v>
      </c>
      <c r="BA9" s="2">
        <f t="shared" ref="BA9:BA22" si="31">$R9/((LOG($S9+$T9*(AZ9^(-0.5)))/LOG(10))^2)</f>
        <v>1914.6735163953781</v>
      </c>
      <c r="BB9" s="2">
        <f t="shared" ref="BB9:BB22" si="32">BA9</f>
        <v>1914.6735163953781</v>
      </c>
    </row>
    <row r="10" spans="1:54" ht="15.9" customHeight="1">
      <c r="A10" s="100" t="s">
        <v>17</v>
      </c>
      <c r="B10" s="101">
        <v>4.8</v>
      </c>
      <c r="C10" s="102">
        <v>1</v>
      </c>
      <c r="D10" s="67">
        <f t="shared" si="0"/>
        <v>0.25</v>
      </c>
      <c r="E10" s="104" t="s">
        <v>109</v>
      </c>
      <c r="F10" s="70">
        <f>VLOOKUP(E10,Podaci1!$A$112:$C$120,2)</f>
        <v>16.600000000000001</v>
      </c>
      <c r="G10" s="71">
        <f t="shared" si="1"/>
        <v>1.1551382137603088</v>
      </c>
      <c r="H10" s="67">
        <f t="shared" ref="H10:H22" si="33">P10</f>
        <v>0.57469168554134364</v>
      </c>
      <c r="I10" s="67">
        <f t="shared" si="2"/>
        <v>2.7585200905984495</v>
      </c>
      <c r="J10" s="8"/>
      <c r="K10" s="6"/>
      <c r="L10" s="6"/>
      <c r="M10" s="7"/>
      <c r="N10" s="105">
        <v>10</v>
      </c>
      <c r="O10" s="19">
        <f t="shared" ref="O10:O22" si="34">BA10*$W$2/100000</f>
        <v>0.11972743448777992</v>
      </c>
      <c r="P10" s="19">
        <f t="shared" ref="P10:P22" si="35">O10*B10</f>
        <v>0.57469168554134364</v>
      </c>
      <c r="Q10" s="6"/>
      <c r="R10" s="17">
        <f t="shared" si="3"/>
        <v>10044.785082053118</v>
      </c>
      <c r="S10" s="18">
        <f t="shared" si="4"/>
        <v>1.872354281992836E-4</v>
      </c>
      <c r="T10" s="14">
        <f t="shared" si="5"/>
        <v>3.4319404728238405E-2</v>
      </c>
      <c r="U10" s="2">
        <v>100000</v>
      </c>
      <c r="V10" s="2">
        <v>0</v>
      </c>
      <c r="W10" s="2">
        <f t="shared" ref="W10:W22" si="36">$R10/((LOG($S10+$T10*(U10^(-0.5)))/LOG(10))^2)</f>
        <v>806.53548515514069</v>
      </c>
      <c r="X10" s="2">
        <f t="shared" ref="X10:X22" si="37">W10</f>
        <v>806.53548515514069</v>
      </c>
      <c r="Y10" s="2">
        <f t="shared" ref="Y10:Y22" si="38">$R10/((LOG($S10+$T10*(X10^(-0.5)))/LOG(10))^2)</f>
        <v>1232.1500838772913</v>
      </c>
      <c r="Z10" s="2">
        <f t="shared" ref="Z10:Z22" si="39">Y10</f>
        <v>1232.1500838772913</v>
      </c>
      <c r="AA10" s="2">
        <f t="shared" ref="AA10:AA22" si="40">$R10/((LOG($S10+$T10*(Z10^(-0.5)))/LOG(10))^2)</f>
        <v>1167.106194080704</v>
      </c>
      <c r="AB10" s="2">
        <f t="shared" si="6"/>
        <v>1167.106194080704</v>
      </c>
      <c r="AC10" s="2">
        <f t="shared" si="7"/>
        <v>1175.0274384250217</v>
      </c>
      <c r="AD10" s="2">
        <f t="shared" si="8"/>
        <v>1175.0274384250217</v>
      </c>
      <c r="AE10" s="2">
        <f t="shared" si="9"/>
        <v>1174.0332155976789</v>
      </c>
      <c r="AF10" s="2">
        <f t="shared" si="10"/>
        <v>1174.0332155976789</v>
      </c>
      <c r="AG10" s="2">
        <f t="shared" si="11"/>
        <v>1174.1575374578993</v>
      </c>
      <c r="AH10" s="2">
        <f t="shared" si="12"/>
        <v>1174.1575374578993</v>
      </c>
      <c r="AI10" s="2">
        <f t="shared" si="13"/>
        <v>1174.1419844303418</v>
      </c>
      <c r="AJ10" s="2">
        <f t="shared" si="14"/>
        <v>1174.1419844303418</v>
      </c>
      <c r="AK10" s="2">
        <f t="shared" si="15"/>
        <v>1174.1439300453492</v>
      </c>
      <c r="AL10" s="2">
        <f t="shared" si="16"/>
        <v>1174.1439300453492</v>
      </c>
      <c r="AM10" s="2">
        <f t="shared" si="17"/>
        <v>1174.1436866557253</v>
      </c>
      <c r="AN10" s="2">
        <f t="shared" si="18"/>
        <v>1174.1436866557253</v>
      </c>
      <c r="AO10" s="2">
        <f t="shared" si="19"/>
        <v>1174.143717102887</v>
      </c>
      <c r="AP10" s="2">
        <f t="shared" si="20"/>
        <v>1174.143717102887</v>
      </c>
      <c r="AQ10" s="2">
        <f t="shared" si="21"/>
        <v>1174.1437132940566</v>
      </c>
      <c r="AR10" s="2">
        <f t="shared" si="22"/>
        <v>1174.1437132940566</v>
      </c>
      <c r="AS10" s="2">
        <f t="shared" si="23"/>
        <v>1174.1437137705275</v>
      </c>
      <c r="AT10" s="2">
        <f t="shared" si="24"/>
        <v>1174.1437137705275</v>
      </c>
      <c r="AU10" s="2">
        <f t="shared" si="25"/>
        <v>1174.1437137109226</v>
      </c>
      <c r="AV10" s="2">
        <f t="shared" si="26"/>
        <v>1174.1437137109226</v>
      </c>
      <c r="AW10" s="2">
        <f t="shared" si="27"/>
        <v>1174.1437137183789</v>
      </c>
      <c r="AX10" s="2">
        <f t="shared" si="28"/>
        <v>1174.1437137183789</v>
      </c>
      <c r="AY10" s="2">
        <f t="shared" si="29"/>
        <v>1174.1437137174462</v>
      </c>
      <c r="AZ10" s="2">
        <f t="shared" si="30"/>
        <v>1174.1437137174462</v>
      </c>
      <c r="BA10" s="2">
        <f t="shared" si="31"/>
        <v>1174.1437137175633</v>
      </c>
      <c r="BB10" s="2">
        <f t="shared" si="32"/>
        <v>1174.1437137175633</v>
      </c>
    </row>
    <row r="11" spans="1:54" ht="15.9" customHeight="1">
      <c r="A11" s="100" t="s">
        <v>18</v>
      </c>
      <c r="B11" s="101">
        <v>1.7</v>
      </c>
      <c r="C11" s="102">
        <v>1.25</v>
      </c>
      <c r="D11" s="67">
        <f t="shared" si="0"/>
        <v>0.27950849718747373</v>
      </c>
      <c r="E11" s="104" t="s">
        <v>109</v>
      </c>
      <c r="F11" s="70">
        <f>VLOOKUP(E11,Podaci1!$A$112:$C$120,2)</f>
        <v>16.600000000000001</v>
      </c>
      <c r="G11" s="71">
        <f t="shared" si="1"/>
        <v>1.2914837846878666</v>
      </c>
      <c r="H11" s="67">
        <f t="shared" si="33"/>
        <v>0.2482632021607995</v>
      </c>
      <c r="I11" s="67">
        <f t="shared" si="2"/>
        <v>0.42204744367335917</v>
      </c>
      <c r="J11" s="8"/>
      <c r="K11" s="6"/>
      <c r="L11" s="6"/>
      <c r="M11" s="7"/>
      <c r="N11" s="105">
        <v>10</v>
      </c>
      <c r="O11" s="19">
        <f t="shared" si="34"/>
        <v>0.14603717774164676</v>
      </c>
      <c r="P11" s="19">
        <f t="shared" si="35"/>
        <v>0.2482632021607995</v>
      </c>
      <c r="Q11" s="6"/>
      <c r="R11" s="17">
        <f t="shared" si="3"/>
        <v>12555.981352566399</v>
      </c>
      <c r="S11" s="18">
        <f t="shared" si="4"/>
        <v>1.872354281992836E-4</v>
      </c>
      <c r="T11" s="14">
        <f t="shared" si="5"/>
        <v>3.4319404728238405E-2</v>
      </c>
      <c r="U11" s="2">
        <v>100000</v>
      </c>
      <c r="V11" s="2">
        <v>0</v>
      </c>
      <c r="W11" s="2">
        <f t="shared" si="36"/>
        <v>1008.1693564439261</v>
      </c>
      <c r="X11" s="2">
        <f t="shared" si="37"/>
        <v>1008.1693564439261</v>
      </c>
      <c r="Y11" s="2">
        <f t="shared" si="38"/>
        <v>1496.2361233222746</v>
      </c>
      <c r="Z11" s="2">
        <f t="shared" si="39"/>
        <v>1496.2361233222746</v>
      </c>
      <c r="AA11" s="2">
        <f t="shared" si="40"/>
        <v>1424.5818449072706</v>
      </c>
      <c r="AB11" s="2">
        <f t="shared" si="6"/>
        <v>1424.5818449072706</v>
      </c>
      <c r="AC11" s="2">
        <f t="shared" si="7"/>
        <v>1433.0824552391275</v>
      </c>
      <c r="AD11" s="2">
        <f t="shared" si="8"/>
        <v>1433.0824552391275</v>
      </c>
      <c r="AE11" s="2">
        <f t="shared" si="9"/>
        <v>1432.0459476236176</v>
      </c>
      <c r="AF11" s="2">
        <f t="shared" si="10"/>
        <v>1432.0459476236176</v>
      </c>
      <c r="AG11" s="2">
        <f t="shared" si="11"/>
        <v>1432.1719145921534</v>
      </c>
      <c r="AH11" s="2">
        <f t="shared" si="12"/>
        <v>1432.1719145921534</v>
      </c>
      <c r="AI11" s="2">
        <f t="shared" si="13"/>
        <v>1432.1565996324653</v>
      </c>
      <c r="AJ11" s="2">
        <f t="shared" si="14"/>
        <v>1432.1565996324653</v>
      </c>
      <c r="AK11" s="2">
        <f t="shared" si="15"/>
        <v>1432.1584615213744</v>
      </c>
      <c r="AL11" s="2">
        <f t="shared" si="16"/>
        <v>1432.1584615213744</v>
      </c>
      <c r="AM11" s="2">
        <f t="shared" si="17"/>
        <v>1432.158235164203</v>
      </c>
      <c r="AN11" s="2">
        <f t="shared" si="18"/>
        <v>1432.158235164203</v>
      </c>
      <c r="AO11" s="2">
        <f t="shared" si="19"/>
        <v>1432.1582626833165</v>
      </c>
      <c r="AP11" s="2">
        <f t="shared" si="20"/>
        <v>1432.1582626833165</v>
      </c>
      <c r="AQ11" s="2">
        <f t="shared" si="21"/>
        <v>1432.1582593377113</v>
      </c>
      <c r="AR11" s="2">
        <f t="shared" si="22"/>
        <v>1432.1582593377113</v>
      </c>
      <c r="AS11" s="2">
        <f t="shared" si="23"/>
        <v>1432.1582597444497</v>
      </c>
      <c r="AT11" s="2">
        <f t="shared" si="24"/>
        <v>1432.1582597444497</v>
      </c>
      <c r="AU11" s="2">
        <f t="shared" si="25"/>
        <v>1432.1582596950011</v>
      </c>
      <c r="AV11" s="2">
        <f t="shared" si="26"/>
        <v>1432.1582596950011</v>
      </c>
      <c r="AW11" s="2">
        <f t="shared" si="27"/>
        <v>1432.1582597010126</v>
      </c>
      <c r="AX11" s="2">
        <f t="shared" si="28"/>
        <v>1432.1582597010126</v>
      </c>
      <c r="AY11" s="2">
        <f t="shared" si="29"/>
        <v>1432.1582597002814</v>
      </c>
      <c r="AZ11" s="2">
        <f t="shared" si="30"/>
        <v>1432.1582597002814</v>
      </c>
      <c r="BA11" s="2">
        <f t="shared" si="31"/>
        <v>1432.1582597003703</v>
      </c>
      <c r="BB11" s="2">
        <f t="shared" si="32"/>
        <v>1432.1582597003703</v>
      </c>
    </row>
    <row r="12" spans="1:54" ht="15.9" customHeight="1">
      <c r="A12" s="100" t="s">
        <v>19</v>
      </c>
      <c r="B12" s="101">
        <v>1.2</v>
      </c>
      <c r="C12" s="102">
        <v>1.5</v>
      </c>
      <c r="D12" s="67">
        <f t="shared" si="0"/>
        <v>0.30618621784789724</v>
      </c>
      <c r="E12" s="104" t="s">
        <v>111</v>
      </c>
      <c r="F12" s="70">
        <f>VLOOKUP(E12,Podaci1!$A$112:$C$120,2)</f>
        <v>21.2</v>
      </c>
      <c r="G12" s="71">
        <f t="shared" si="1"/>
        <v>0.86740922173557766</v>
      </c>
      <c r="H12" s="67">
        <f t="shared" si="33"/>
        <v>6.3465520285033356E-2</v>
      </c>
      <c r="I12" s="67">
        <f t="shared" si="2"/>
        <v>7.6158624342040029E-2</v>
      </c>
      <c r="J12" s="8"/>
      <c r="K12" s="6"/>
      <c r="L12" s="6"/>
      <c r="M12" s="7"/>
      <c r="N12" s="105">
        <v>10</v>
      </c>
      <c r="O12" s="19">
        <f t="shared" si="34"/>
        <v>5.2887933570861134E-2</v>
      </c>
      <c r="P12" s="19">
        <f t="shared" si="35"/>
        <v>6.3465520285033356E-2</v>
      </c>
      <c r="Q12" s="6"/>
      <c r="R12" s="17">
        <f t="shared" si="3"/>
        <v>4434.9940717058207</v>
      </c>
      <c r="S12" s="18">
        <f t="shared" si="4"/>
        <v>1.4660887302396736E-4</v>
      </c>
      <c r="T12" s="14">
        <f t="shared" si="5"/>
        <v>2.3779246399609374E-2</v>
      </c>
      <c r="U12" s="2">
        <v>100000</v>
      </c>
      <c r="V12" s="2">
        <v>0</v>
      </c>
      <c r="W12" s="2">
        <f t="shared" si="36"/>
        <v>332.16154636021741</v>
      </c>
      <c r="X12" s="2">
        <f t="shared" si="37"/>
        <v>332.16154636021741</v>
      </c>
      <c r="Y12" s="2">
        <f t="shared" si="38"/>
        <v>550.55190825716306</v>
      </c>
      <c r="Z12" s="2">
        <f t="shared" si="39"/>
        <v>550.55190825716306</v>
      </c>
      <c r="AA12" s="2">
        <f t="shared" si="40"/>
        <v>514.66198731347924</v>
      </c>
      <c r="AB12" s="2">
        <f t="shared" si="6"/>
        <v>514.66198731347924</v>
      </c>
      <c r="AC12" s="2">
        <f t="shared" si="7"/>
        <v>519.1851304590723</v>
      </c>
      <c r="AD12" s="2">
        <f t="shared" si="8"/>
        <v>519.1851304590723</v>
      </c>
      <c r="AE12" s="2">
        <f t="shared" si="9"/>
        <v>518.59357598735414</v>
      </c>
      <c r="AF12" s="2">
        <f t="shared" si="10"/>
        <v>518.59357598735414</v>
      </c>
      <c r="AG12" s="2">
        <f t="shared" si="11"/>
        <v>518.67057290901346</v>
      </c>
      <c r="AH12" s="2">
        <f t="shared" si="12"/>
        <v>518.67057290901346</v>
      </c>
      <c r="AI12" s="2">
        <f t="shared" si="13"/>
        <v>518.66054471700181</v>
      </c>
      <c r="AJ12" s="2">
        <f t="shared" si="14"/>
        <v>518.66054471700181</v>
      </c>
      <c r="AK12" s="2">
        <f t="shared" si="15"/>
        <v>518.66185069745393</v>
      </c>
      <c r="AL12" s="2">
        <f t="shared" si="16"/>
        <v>518.66185069745393</v>
      </c>
      <c r="AM12" s="2">
        <f t="shared" si="17"/>
        <v>518.66168061664939</v>
      </c>
      <c r="AN12" s="2">
        <f t="shared" si="18"/>
        <v>518.66168061664939</v>
      </c>
      <c r="AO12" s="2">
        <f t="shared" si="19"/>
        <v>518.66170276662876</v>
      </c>
      <c r="AP12" s="2">
        <f t="shared" si="20"/>
        <v>518.66170276662876</v>
      </c>
      <c r="AQ12" s="2">
        <f t="shared" si="21"/>
        <v>518.66169988199022</v>
      </c>
      <c r="AR12" s="2">
        <f t="shared" si="22"/>
        <v>518.66169988199022</v>
      </c>
      <c r="AS12" s="2">
        <f t="shared" si="23"/>
        <v>518.66170025766257</v>
      </c>
      <c r="AT12" s="2">
        <f t="shared" si="24"/>
        <v>518.66170025766257</v>
      </c>
      <c r="AU12" s="2">
        <f t="shared" si="25"/>
        <v>518.66170020873801</v>
      </c>
      <c r="AV12" s="2">
        <f t="shared" si="26"/>
        <v>518.66170020873801</v>
      </c>
      <c r="AW12" s="2">
        <f t="shared" si="27"/>
        <v>518.66170021510959</v>
      </c>
      <c r="AX12" s="2">
        <f t="shared" si="28"/>
        <v>518.66170021510959</v>
      </c>
      <c r="AY12" s="2">
        <f t="shared" si="29"/>
        <v>518.66170021427968</v>
      </c>
      <c r="AZ12" s="2">
        <f t="shared" si="30"/>
        <v>518.66170021427968</v>
      </c>
      <c r="BA12" s="2">
        <f t="shared" si="31"/>
        <v>518.66170021438791</v>
      </c>
      <c r="BB12" s="2">
        <f t="shared" si="32"/>
        <v>518.66170021438791</v>
      </c>
    </row>
    <row r="13" spans="1:54" ht="15.9" customHeight="1">
      <c r="A13" s="100" t="s">
        <v>22</v>
      </c>
      <c r="B13" s="101">
        <v>3.4</v>
      </c>
      <c r="C13" s="102">
        <v>2.25</v>
      </c>
      <c r="D13" s="67">
        <f t="shared" si="0"/>
        <v>0.375</v>
      </c>
      <c r="E13" s="104" t="s">
        <v>119</v>
      </c>
      <c r="F13" s="70">
        <f>VLOOKUP(E13,Podaci1!$A$112:$C$120,2)</f>
        <v>50</v>
      </c>
      <c r="G13" s="71">
        <f t="shared" si="1"/>
        <v>0.19098593171027439</v>
      </c>
      <c r="H13" s="67">
        <f t="shared" si="33"/>
        <v>4.2886261261145852E-3</v>
      </c>
      <c r="I13" s="67">
        <f t="shared" si="2"/>
        <v>1.4581328828789588E-2</v>
      </c>
      <c r="J13" s="8"/>
      <c r="K13" s="6"/>
      <c r="L13" s="6"/>
      <c r="M13" s="7"/>
      <c r="N13" s="105">
        <v>10</v>
      </c>
      <c r="O13" s="19">
        <f t="shared" si="34"/>
        <v>1.2613606253278193E-3</v>
      </c>
      <c r="P13" s="19">
        <f t="shared" si="35"/>
        <v>4.2886261261145852E-3</v>
      </c>
      <c r="Q13" s="6"/>
      <c r="R13" s="17">
        <f t="shared" si="3"/>
        <v>91.161945650090416</v>
      </c>
      <c r="S13" s="18">
        <f t="shared" si="4"/>
        <v>6.2162162162162163E-5</v>
      </c>
      <c r="T13" s="14">
        <f t="shared" si="5"/>
        <v>6.5651835394027564E-3</v>
      </c>
      <c r="U13" s="2">
        <v>100000</v>
      </c>
      <c r="V13" s="2">
        <v>0</v>
      </c>
      <c r="W13" s="2">
        <f t="shared" si="36"/>
        <v>5.4728221395312362</v>
      </c>
      <c r="X13" s="2">
        <f t="shared" si="37"/>
        <v>5.4728221395312362</v>
      </c>
      <c r="Y13" s="2">
        <f t="shared" si="38"/>
        <v>14.10408723281893</v>
      </c>
      <c r="Z13" s="2">
        <f t="shared" si="39"/>
        <v>14.10408723281893</v>
      </c>
      <c r="AA13" s="2">
        <f t="shared" si="40"/>
        <v>12.122697667763665</v>
      </c>
      <c r="AB13" s="2">
        <f t="shared" si="6"/>
        <v>12.122697667763665</v>
      </c>
      <c r="AC13" s="2">
        <f t="shared" si="7"/>
        <v>12.408679014166596</v>
      </c>
      <c r="AD13" s="2">
        <f t="shared" si="8"/>
        <v>12.408679014166596</v>
      </c>
      <c r="AE13" s="2">
        <f t="shared" si="9"/>
        <v>12.363929617827621</v>
      </c>
      <c r="AF13" s="2">
        <f t="shared" si="10"/>
        <v>12.363929617827621</v>
      </c>
      <c r="AG13" s="2">
        <f t="shared" si="11"/>
        <v>12.370846400079333</v>
      </c>
      <c r="AH13" s="2">
        <f t="shared" si="12"/>
        <v>12.370846400079333</v>
      </c>
      <c r="AI13" s="2">
        <f t="shared" si="13"/>
        <v>12.369775253330978</v>
      </c>
      <c r="AJ13" s="2">
        <f t="shared" si="14"/>
        <v>12.369775253330978</v>
      </c>
      <c r="AK13" s="2">
        <f t="shared" si="15"/>
        <v>12.369941084329309</v>
      </c>
      <c r="AL13" s="2">
        <f t="shared" si="16"/>
        <v>12.369941084329309</v>
      </c>
      <c r="AM13" s="2">
        <f t="shared" si="17"/>
        <v>12.369915409811536</v>
      </c>
      <c r="AN13" s="2">
        <f t="shared" si="18"/>
        <v>12.369915409811536</v>
      </c>
      <c r="AO13" s="2">
        <f t="shared" si="19"/>
        <v>12.369919384799369</v>
      </c>
      <c r="AP13" s="2">
        <f t="shared" si="20"/>
        <v>12.369919384799369</v>
      </c>
      <c r="AQ13" s="2">
        <f t="shared" si="21"/>
        <v>12.369918769381945</v>
      </c>
      <c r="AR13" s="2">
        <f t="shared" si="22"/>
        <v>12.369918769381945</v>
      </c>
      <c r="AS13" s="2">
        <f t="shared" si="23"/>
        <v>12.369918864662376</v>
      </c>
      <c r="AT13" s="2">
        <f t="shared" si="24"/>
        <v>12.369918864662376</v>
      </c>
      <c r="AU13" s="2">
        <f t="shared" si="25"/>
        <v>12.369918849910825</v>
      </c>
      <c r="AV13" s="2">
        <f t="shared" si="26"/>
        <v>12.369918849910825</v>
      </c>
      <c r="AW13" s="2">
        <f t="shared" si="27"/>
        <v>12.369918852194695</v>
      </c>
      <c r="AX13" s="2">
        <f t="shared" si="28"/>
        <v>12.369918852194695</v>
      </c>
      <c r="AY13" s="2">
        <f t="shared" si="29"/>
        <v>12.369918851841101</v>
      </c>
      <c r="AZ13" s="2">
        <f t="shared" si="30"/>
        <v>12.369918851841101</v>
      </c>
      <c r="BA13" s="2">
        <f t="shared" si="31"/>
        <v>12.369918851895847</v>
      </c>
      <c r="BB13" s="2">
        <f t="shared" si="32"/>
        <v>12.369918851895847</v>
      </c>
    </row>
    <row r="14" spans="1:54" ht="15.9" customHeight="1">
      <c r="A14" s="100" t="s">
        <v>23</v>
      </c>
      <c r="B14" s="101">
        <v>3.4</v>
      </c>
      <c r="C14" s="102">
        <v>5</v>
      </c>
      <c r="D14" s="67">
        <f t="shared" si="0"/>
        <v>0.55901699437494745</v>
      </c>
      <c r="E14" s="104" t="s">
        <v>117</v>
      </c>
      <c r="F14" s="70">
        <f>VLOOKUP(E14,Podaci1!$A$112:$C$120,2)</f>
        <v>42</v>
      </c>
      <c r="G14" s="71">
        <f t="shared" si="1"/>
        <v>0.40349350533853573</v>
      </c>
      <c r="H14" s="67">
        <f t="shared" si="33"/>
        <v>1.9709878194026188E-2</v>
      </c>
      <c r="I14" s="67">
        <f t="shared" si="2"/>
        <v>6.7013585859689043E-2</v>
      </c>
      <c r="J14" s="8"/>
      <c r="K14" s="6"/>
      <c r="L14" s="6"/>
      <c r="M14" s="7"/>
      <c r="N14" s="105">
        <v>10</v>
      </c>
      <c r="O14" s="19">
        <f t="shared" si="34"/>
        <v>5.7970229982429967E-3</v>
      </c>
      <c r="P14" s="19">
        <f t="shared" si="35"/>
        <v>1.9709878194026188E-2</v>
      </c>
      <c r="Q14" s="6"/>
      <c r="R14" s="17">
        <f t="shared" si="3"/>
        <v>484.40056561293801</v>
      </c>
      <c r="S14" s="18">
        <f t="shared" si="4"/>
        <v>7.4002574002574002E-5</v>
      </c>
      <c r="T14" s="14">
        <f t="shared" si="5"/>
        <v>8.5276220296460412E-3</v>
      </c>
      <c r="U14" s="2">
        <v>100000</v>
      </c>
      <c r="V14" s="2">
        <v>0</v>
      </c>
      <c r="W14" s="2">
        <f t="shared" si="36"/>
        <v>30.338550273541916</v>
      </c>
      <c r="X14" s="2">
        <f t="shared" si="37"/>
        <v>30.338550273541916</v>
      </c>
      <c r="Y14" s="2">
        <f t="shared" si="38"/>
        <v>62.234324733547091</v>
      </c>
      <c r="Z14" s="2">
        <f t="shared" si="39"/>
        <v>62.234324733547091</v>
      </c>
      <c r="AA14" s="2">
        <f t="shared" si="40"/>
        <v>56.139674869078753</v>
      </c>
      <c r="AB14" s="2">
        <f t="shared" si="6"/>
        <v>56.139674869078753</v>
      </c>
      <c r="AC14" s="2">
        <f t="shared" si="7"/>
        <v>56.950287677493669</v>
      </c>
      <c r="AD14" s="2">
        <f t="shared" si="8"/>
        <v>56.950287677493669</v>
      </c>
      <c r="AE14" s="2">
        <f t="shared" si="9"/>
        <v>56.836329126749234</v>
      </c>
      <c r="AF14" s="2">
        <f t="shared" si="10"/>
        <v>56.836329126749234</v>
      </c>
      <c r="AG14" s="2">
        <f t="shared" si="11"/>
        <v>56.852227858500122</v>
      </c>
      <c r="AH14" s="2">
        <f t="shared" si="12"/>
        <v>56.852227858500122</v>
      </c>
      <c r="AI14" s="2">
        <f t="shared" si="13"/>
        <v>56.850007402325822</v>
      </c>
      <c r="AJ14" s="2">
        <f t="shared" si="14"/>
        <v>56.850007402325822</v>
      </c>
      <c r="AK14" s="2">
        <f t="shared" si="15"/>
        <v>56.850317470454989</v>
      </c>
      <c r="AL14" s="2">
        <f t="shared" si="16"/>
        <v>56.850317470454989</v>
      </c>
      <c r="AM14" s="2">
        <f t="shared" si="17"/>
        <v>56.850274171132462</v>
      </c>
      <c r="AN14" s="2">
        <f t="shared" si="18"/>
        <v>56.850274171132462</v>
      </c>
      <c r="AO14" s="2">
        <f t="shared" si="19"/>
        <v>56.85028021762902</v>
      </c>
      <c r="AP14" s="2">
        <f t="shared" si="20"/>
        <v>56.85028021762902</v>
      </c>
      <c r="AQ14" s="2">
        <f t="shared" si="21"/>
        <v>56.850279373270865</v>
      </c>
      <c r="AR14" s="2">
        <f t="shared" si="22"/>
        <v>56.850279373270865</v>
      </c>
      <c r="AS14" s="2">
        <f t="shared" si="23"/>
        <v>56.850279491180586</v>
      </c>
      <c r="AT14" s="2">
        <f t="shared" si="24"/>
        <v>56.850279491180586</v>
      </c>
      <c r="AU14" s="2">
        <f t="shared" si="25"/>
        <v>56.850279474715187</v>
      </c>
      <c r="AV14" s="2">
        <f t="shared" si="26"/>
        <v>56.850279474715187</v>
      </c>
      <c r="AW14" s="2">
        <f t="shared" si="27"/>
        <v>56.850279477014475</v>
      </c>
      <c r="AX14" s="2">
        <f t="shared" si="28"/>
        <v>56.850279477014475</v>
      </c>
      <c r="AY14" s="2">
        <f t="shared" si="29"/>
        <v>56.850279476693395</v>
      </c>
      <c r="AZ14" s="2">
        <f t="shared" si="30"/>
        <v>56.850279476693395</v>
      </c>
      <c r="BA14" s="2">
        <f t="shared" si="31"/>
        <v>56.85027947673823</v>
      </c>
      <c r="BB14" s="2">
        <f t="shared" si="32"/>
        <v>56.85027947673823</v>
      </c>
    </row>
    <row r="15" spans="1:54" ht="15.9" customHeight="1">
      <c r="A15" s="100" t="s">
        <v>20</v>
      </c>
      <c r="B15" s="101">
        <v>3.4</v>
      </c>
      <c r="C15" s="102">
        <v>7.25</v>
      </c>
      <c r="D15" s="67">
        <f t="shared" si="0"/>
        <v>0.67314560089181297</v>
      </c>
      <c r="E15" s="104" t="s">
        <v>107</v>
      </c>
      <c r="F15" s="70">
        <f>VLOOKUP(E15,Podaci1!$A$112:$C$120,2)</f>
        <v>13.2</v>
      </c>
      <c r="G15" s="71">
        <f t="shared" si="1"/>
        <v>4.9189370891871533</v>
      </c>
      <c r="H15" s="67">
        <f t="shared" si="33"/>
        <v>7.5244560411495653</v>
      </c>
      <c r="I15" s="67">
        <f t="shared" si="2"/>
        <v>25.583150539908523</v>
      </c>
      <c r="J15" s="8"/>
      <c r="K15" s="6"/>
      <c r="L15" s="6"/>
      <c r="M15" s="7"/>
      <c r="N15" s="105">
        <v>10</v>
      </c>
      <c r="O15" s="19">
        <f t="shared" si="34"/>
        <v>2.2130753062204604</v>
      </c>
      <c r="P15" s="19">
        <f t="shared" si="35"/>
        <v>7.5244560411495653</v>
      </c>
      <c r="Q15" s="6"/>
      <c r="R15" s="17">
        <f t="shared" si="3"/>
        <v>229060.09672541899</v>
      </c>
      <c r="S15" s="18">
        <f t="shared" si="4"/>
        <v>2.3546273546273547E-4</v>
      </c>
      <c r="T15" s="14">
        <f t="shared" si="5"/>
        <v>4.839951187170128E-2</v>
      </c>
      <c r="U15" s="2">
        <v>100000</v>
      </c>
      <c r="V15" s="2">
        <v>0</v>
      </c>
      <c r="W15" s="2">
        <f t="shared" si="36"/>
        <v>19692.006527726411</v>
      </c>
      <c r="X15" s="2">
        <f t="shared" si="37"/>
        <v>19692.006527726411</v>
      </c>
      <c r="Y15" s="2">
        <f t="shared" si="38"/>
        <v>21870.172629226625</v>
      </c>
      <c r="Z15" s="2">
        <f t="shared" si="39"/>
        <v>21870.172629226625</v>
      </c>
      <c r="AA15" s="2">
        <f t="shared" si="40"/>
        <v>21690.263639732664</v>
      </c>
      <c r="AB15" s="2">
        <f t="shared" si="6"/>
        <v>21690.263639732664</v>
      </c>
      <c r="AC15" s="2">
        <f t="shared" si="7"/>
        <v>21704.207786480772</v>
      </c>
      <c r="AD15" s="2">
        <f t="shared" si="8"/>
        <v>21704.207786480772</v>
      </c>
      <c r="AE15" s="2">
        <f t="shared" si="9"/>
        <v>21703.121548735868</v>
      </c>
      <c r="AF15" s="2">
        <f t="shared" si="10"/>
        <v>21703.121548735868</v>
      </c>
      <c r="AG15" s="2">
        <f t="shared" si="11"/>
        <v>21703.206132549505</v>
      </c>
      <c r="AH15" s="2">
        <f t="shared" si="12"/>
        <v>21703.206132549505</v>
      </c>
      <c r="AI15" s="2">
        <f t="shared" si="13"/>
        <v>21703.199545924796</v>
      </c>
      <c r="AJ15" s="2">
        <f t="shared" si="14"/>
        <v>21703.199545924796</v>
      </c>
      <c r="AK15" s="2">
        <f t="shared" si="15"/>
        <v>21703.200058830516</v>
      </c>
      <c r="AL15" s="2">
        <f t="shared" si="16"/>
        <v>21703.200058830516</v>
      </c>
      <c r="AM15" s="2">
        <f t="shared" si="17"/>
        <v>21703.200018890129</v>
      </c>
      <c r="AN15" s="2">
        <f t="shared" si="18"/>
        <v>21703.200018890129</v>
      </c>
      <c r="AO15" s="2">
        <f t="shared" si="19"/>
        <v>21703.200022000325</v>
      </c>
      <c r="AP15" s="2">
        <f t="shared" si="20"/>
        <v>21703.200022000325</v>
      </c>
      <c r="AQ15" s="2">
        <f t="shared" si="21"/>
        <v>21703.20002175813</v>
      </c>
      <c r="AR15" s="2">
        <f t="shared" si="22"/>
        <v>21703.20002175813</v>
      </c>
      <c r="AS15" s="2">
        <f t="shared" si="23"/>
        <v>21703.200021776986</v>
      </c>
      <c r="AT15" s="2">
        <f t="shared" si="24"/>
        <v>21703.200021776986</v>
      </c>
      <c r="AU15" s="2">
        <f t="shared" si="25"/>
        <v>21703.200021775523</v>
      </c>
      <c r="AV15" s="2">
        <f t="shared" si="26"/>
        <v>21703.200021775523</v>
      </c>
      <c r="AW15" s="2">
        <f t="shared" si="27"/>
        <v>21703.200021775632</v>
      </c>
      <c r="AX15" s="2">
        <f t="shared" si="28"/>
        <v>21703.200021775632</v>
      </c>
      <c r="AY15" s="2">
        <f t="shared" si="29"/>
        <v>21703.200021775629</v>
      </c>
      <c r="AZ15" s="2">
        <f t="shared" si="30"/>
        <v>21703.200021775629</v>
      </c>
      <c r="BA15" s="2">
        <f t="shared" si="31"/>
        <v>21703.200021775629</v>
      </c>
      <c r="BB15" s="2">
        <f t="shared" si="32"/>
        <v>21703.200021775629</v>
      </c>
    </row>
    <row r="16" spans="1:54" ht="15.6" customHeight="1">
      <c r="A16" s="100" t="s">
        <v>24</v>
      </c>
      <c r="B16" s="101">
        <v>3.4</v>
      </c>
      <c r="C16" s="102">
        <v>10</v>
      </c>
      <c r="D16" s="67">
        <f t="shared" si="0"/>
        <v>0.79056941504209488</v>
      </c>
      <c r="E16" s="104" t="s">
        <v>109</v>
      </c>
      <c r="F16" s="70">
        <f>VLOOKUP(E16,Podaci1!$A$112:$C$120,2)</f>
        <v>16.600000000000001</v>
      </c>
      <c r="G16" s="71">
        <f t="shared" si="1"/>
        <v>3.6528677677810304</v>
      </c>
      <c r="H16" s="67">
        <f t="shared" si="33"/>
        <v>3.2631921267450399</v>
      </c>
      <c r="I16" s="67">
        <f t="shared" si="2"/>
        <v>11.094853230933134</v>
      </c>
      <c r="J16" s="8"/>
      <c r="K16" s="6"/>
      <c r="L16" s="6"/>
      <c r="M16" s="7"/>
      <c r="N16" s="105">
        <v>10</v>
      </c>
      <c r="O16" s="19">
        <f t="shared" si="34"/>
        <v>0.95976239021912946</v>
      </c>
      <c r="P16" s="19">
        <f t="shared" si="35"/>
        <v>3.2631921267450399</v>
      </c>
      <c r="Q16" s="6"/>
      <c r="R16" s="17">
        <f t="shared" si="3"/>
        <v>100447.8508205312</v>
      </c>
      <c r="S16" s="18">
        <f t="shared" si="4"/>
        <v>1.872354281992836E-4</v>
      </c>
      <c r="T16" s="14">
        <f t="shared" si="5"/>
        <v>3.4319404728238405E-2</v>
      </c>
      <c r="U16" s="2">
        <v>100000</v>
      </c>
      <c r="V16" s="2">
        <v>0</v>
      </c>
      <c r="W16" s="2">
        <f t="shared" si="36"/>
        <v>8065.3548515514085</v>
      </c>
      <c r="X16" s="2">
        <f t="shared" si="37"/>
        <v>8065.3548515514085</v>
      </c>
      <c r="Y16" s="2">
        <f t="shared" si="38"/>
        <v>9541.5508340850793</v>
      </c>
      <c r="Z16" s="2">
        <f t="shared" si="39"/>
        <v>9541.5508340850793</v>
      </c>
      <c r="AA16" s="2">
        <f t="shared" si="40"/>
        <v>9401.0589937030818</v>
      </c>
      <c r="AB16" s="2">
        <f t="shared" si="6"/>
        <v>9401.0589937030818</v>
      </c>
      <c r="AC16" s="2">
        <f t="shared" si="7"/>
        <v>9413.173033050678</v>
      </c>
      <c r="AD16" s="2">
        <f t="shared" si="8"/>
        <v>9413.173033050678</v>
      </c>
      <c r="AE16" s="2">
        <f t="shared" si="9"/>
        <v>9412.1192169400347</v>
      </c>
      <c r="AF16" s="2">
        <f t="shared" si="10"/>
        <v>9412.1192169400347</v>
      </c>
      <c r="AG16" s="2">
        <f t="shared" si="11"/>
        <v>9412.2108195652982</v>
      </c>
      <c r="AH16" s="2">
        <f t="shared" si="12"/>
        <v>9412.2108195652982</v>
      </c>
      <c r="AI16" s="2">
        <f t="shared" si="13"/>
        <v>9412.2028565061592</v>
      </c>
      <c r="AJ16" s="2">
        <f t="shared" si="14"/>
        <v>9412.2028565061592</v>
      </c>
      <c r="AK16" s="2">
        <f t="shared" si="15"/>
        <v>9412.2035487346129</v>
      </c>
      <c r="AL16" s="2">
        <f t="shared" si="16"/>
        <v>9412.2035487346129</v>
      </c>
      <c r="AM16" s="2">
        <f t="shared" si="17"/>
        <v>9412.2034885591856</v>
      </c>
      <c r="AN16" s="2">
        <f t="shared" si="18"/>
        <v>9412.2034885591856</v>
      </c>
      <c r="AO16" s="2">
        <f t="shared" si="19"/>
        <v>9412.2034937902372</v>
      </c>
      <c r="AP16" s="2">
        <f t="shared" si="20"/>
        <v>9412.2034937902372</v>
      </c>
      <c r="AQ16" s="2">
        <f t="shared" si="21"/>
        <v>9412.2034933355008</v>
      </c>
      <c r="AR16" s="2">
        <f t="shared" si="22"/>
        <v>9412.2034933355008</v>
      </c>
      <c r="AS16" s="2">
        <f t="shared" si="23"/>
        <v>9412.2034933750328</v>
      </c>
      <c r="AT16" s="2">
        <f t="shared" si="24"/>
        <v>9412.2034933750328</v>
      </c>
      <c r="AU16" s="2">
        <f t="shared" si="25"/>
        <v>9412.2034933715968</v>
      </c>
      <c r="AV16" s="2">
        <f t="shared" si="26"/>
        <v>9412.2034933715968</v>
      </c>
      <c r="AW16" s="2">
        <f t="shared" si="27"/>
        <v>9412.2034933718951</v>
      </c>
      <c r="AX16" s="2">
        <f t="shared" si="28"/>
        <v>9412.2034933718951</v>
      </c>
      <c r="AY16" s="2">
        <f t="shared" si="29"/>
        <v>9412.2034933718696</v>
      </c>
      <c r="AZ16" s="2">
        <f t="shared" si="30"/>
        <v>9412.2034933718696</v>
      </c>
      <c r="BA16" s="2">
        <f t="shared" si="31"/>
        <v>9412.2034933718696</v>
      </c>
      <c r="BB16" s="2">
        <f t="shared" si="32"/>
        <v>9412.2034933718696</v>
      </c>
    </row>
    <row r="17" spans="1:54" ht="15.9" customHeight="1">
      <c r="A17" s="100" t="s">
        <v>31</v>
      </c>
      <c r="B17" s="101">
        <v>3.4</v>
      </c>
      <c r="C17" s="102">
        <v>12.25</v>
      </c>
      <c r="D17" s="67">
        <f t="shared" si="0"/>
        <v>0.875</v>
      </c>
      <c r="E17" s="104" t="s">
        <v>111</v>
      </c>
      <c r="F17" s="70">
        <f>VLOOKUP(E17,Podaci1!$A$112:$C$120,2)</f>
        <v>21.2</v>
      </c>
      <c r="G17" s="71">
        <f t="shared" si="1"/>
        <v>2.4788283233429764</v>
      </c>
      <c r="H17" s="67">
        <f t="shared" si="33"/>
        <v>1.1838441325711395</v>
      </c>
      <c r="I17" s="67">
        <f t="shared" si="2"/>
        <v>4.0250700507418742</v>
      </c>
      <c r="J17" s="8"/>
      <c r="K17" s="6"/>
      <c r="L17" s="1"/>
      <c r="M17" s="6"/>
      <c r="N17" s="105">
        <v>10</v>
      </c>
      <c r="O17" s="19">
        <f t="shared" si="34"/>
        <v>0.34818945075621749</v>
      </c>
      <c r="P17" s="19">
        <f t="shared" si="35"/>
        <v>1.1838441325711395</v>
      </c>
      <c r="Q17" s="6"/>
      <c r="R17" s="17">
        <f t="shared" si="3"/>
        <v>36219.118252264205</v>
      </c>
      <c r="S17" s="18">
        <f t="shared" si="4"/>
        <v>1.4660887302396736E-4</v>
      </c>
      <c r="T17" s="14">
        <f t="shared" si="5"/>
        <v>2.3779246399609374E-2</v>
      </c>
      <c r="U17" s="2">
        <v>100000</v>
      </c>
      <c r="V17" s="2">
        <v>0</v>
      </c>
      <c r="W17" s="2">
        <f t="shared" si="36"/>
        <v>2712.6526286084422</v>
      </c>
      <c r="X17" s="2">
        <f t="shared" si="37"/>
        <v>2712.6526286084422</v>
      </c>
      <c r="Y17" s="2">
        <f t="shared" si="38"/>
        <v>3494.1792194159884</v>
      </c>
      <c r="Z17" s="2">
        <f t="shared" si="39"/>
        <v>3494.1792194159884</v>
      </c>
      <c r="AA17" s="2">
        <f t="shared" si="40"/>
        <v>3406.9420068908985</v>
      </c>
      <c r="AB17" s="2">
        <f t="shared" si="6"/>
        <v>3406.9420068908985</v>
      </c>
      <c r="AC17" s="2">
        <f t="shared" si="7"/>
        <v>3415.380754731008</v>
      </c>
      <c r="AD17" s="2">
        <f t="shared" si="8"/>
        <v>3415.380754731008</v>
      </c>
      <c r="AE17" s="2">
        <f t="shared" si="9"/>
        <v>3414.5524258110677</v>
      </c>
      <c r="AF17" s="2">
        <f t="shared" si="10"/>
        <v>3414.5524258110677</v>
      </c>
      <c r="AG17" s="2">
        <f t="shared" si="11"/>
        <v>3414.6336167968989</v>
      </c>
      <c r="AH17" s="2">
        <f t="shared" si="12"/>
        <v>3414.6336167968989</v>
      </c>
      <c r="AI17" s="2">
        <f t="shared" si="13"/>
        <v>3414.6256575204234</v>
      </c>
      <c r="AJ17" s="2">
        <f t="shared" si="14"/>
        <v>3414.6256575204234</v>
      </c>
      <c r="AK17" s="2">
        <f t="shared" si="15"/>
        <v>3414.6264377697603</v>
      </c>
      <c r="AL17" s="2">
        <f t="shared" si="16"/>
        <v>3414.6264377697603</v>
      </c>
      <c r="AM17" s="2">
        <f t="shared" si="17"/>
        <v>3414.6263612816711</v>
      </c>
      <c r="AN17" s="2">
        <f t="shared" si="18"/>
        <v>3414.6263612816711</v>
      </c>
      <c r="AO17" s="2">
        <f t="shared" si="19"/>
        <v>3414.6263687798214</v>
      </c>
      <c r="AP17" s="2">
        <f t="shared" si="20"/>
        <v>3414.6263687798214</v>
      </c>
      <c r="AQ17" s="2">
        <f t="shared" si="21"/>
        <v>3414.6263680447755</v>
      </c>
      <c r="AR17" s="2">
        <f t="shared" si="22"/>
        <v>3414.6263680447755</v>
      </c>
      <c r="AS17" s="2">
        <f t="shared" si="23"/>
        <v>3414.6263681168334</v>
      </c>
      <c r="AT17" s="2">
        <f t="shared" si="24"/>
        <v>3414.6263681168334</v>
      </c>
      <c r="AU17" s="2">
        <f t="shared" si="25"/>
        <v>3414.6263681097689</v>
      </c>
      <c r="AV17" s="2">
        <f t="shared" si="26"/>
        <v>3414.6263681097689</v>
      </c>
      <c r="AW17" s="2">
        <f t="shared" si="27"/>
        <v>3414.626368110461</v>
      </c>
      <c r="AX17" s="2">
        <f t="shared" si="28"/>
        <v>3414.626368110461</v>
      </c>
      <c r="AY17" s="2">
        <f t="shared" si="29"/>
        <v>3414.6263681103942</v>
      </c>
      <c r="AZ17" s="2">
        <f t="shared" si="30"/>
        <v>3414.6263681103942</v>
      </c>
      <c r="BA17" s="2">
        <f t="shared" si="31"/>
        <v>3414.6263681104006</v>
      </c>
      <c r="BB17" s="2">
        <f t="shared" si="32"/>
        <v>3414.6263681104006</v>
      </c>
    </row>
    <row r="18" spans="1:54" ht="15.9" customHeight="1">
      <c r="A18" s="100" t="s">
        <v>26</v>
      </c>
      <c r="B18" s="101">
        <v>3.4</v>
      </c>
      <c r="C18" s="102">
        <v>15</v>
      </c>
      <c r="D18" s="67">
        <f t="shared" si="0"/>
        <v>0.96824583655185426</v>
      </c>
      <c r="E18" s="104" t="s">
        <v>113</v>
      </c>
      <c r="F18" s="70">
        <f>VLOOKUP(E18,Podaci1!$A$112:$C$120,2)</f>
        <v>26.6</v>
      </c>
      <c r="G18" s="71">
        <f t="shared" si="1"/>
        <v>1.7423383008126514</v>
      </c>
      <c r="H18" s="67">
        <f t="shared" si="33"/>
        <v>0.471091689748042</v>
      </c>
      <c r="I18" s="67">
        <f t="shared" si="2"/>
        <v>1.6017117451433427</v>
      </c>
      <c r="J18" s="8"/>
      <c r="K18" s="6"/>
      <c r="L18" s="1"/>
      <c r="M18" s="6"/>
      <c r="N18" s="105">
        <v>10</v>
      </c>
      <c r="O18" s="19">
        <f t="shared" si="34"/>
        <v>0.13855637933765941</v>
      </c>
      <c r="P18" s="19">
        <f t="shared" si="35"/>
        <v>0.471091689748042</v>
      </c>
      <c r="Q18" s="6"/>
      <c r="R18" s="17">
        <f t="shared" si="3"/>
        <v>14261.46581101288</v>
      </c>
      <c r="S18" s="18">
        <f t="shared" si="4"/>
        <v>1.168461694777484E-4</v>
      </c>
      <c r="T18" s="14">
        <f t="shared" si="5"/>
        <v>1.6919184389454972E-2</v>
      </c>
      <c r="U18" s="2">
        <v>100000</v>
      </c>
      <c r="V18" s="2">
        <v>0</v>
      </c>
      <c r="W18" s="2">
        <f t="shared" si="36"/>
        <v>1004.1309349492165</v>
      </c>
      <c r="X18" s="2">
        <f t="shared" si="37"/>
        <v>1004.1309349492165</v>
      </c>
      <c r="Y18" s="2">
        <f t="shared" si="38"/>
        <v>1404.486825755821</v>
      </c>
      <c r="Z18" s="2">
        <f t="shared" si="39"/>
        <v>1404.486825755821</v>
      </c>
      <c r="AA18" s="2">
        <f t="shared" si="40"/>
        <v>1354.0143343316947</v>
      </c>
      <c r="AB18" s="2">
        <f t="shared" si="6"/>
        <v>1354.0143343316947</v>
      </c>
      <c r="AC18" s="2">
        <f t="shared" si="7"/>
        <v>1359.3075389591875</v>
      </c>
      <c r="AD18" s="2">
        <f t="shared" si="8"/>
        <v>1359.3075389591875</v>
      </c>
      <c r="AE18" s="2">
        <f t="shared" si="9"/>
        <v>1358.7408244316143</v>
      </c>
      <c r="AF18" s="2">
        <f t="shared" si="10"/>
        <v>1358.7408244316143</v>
      </c>
      <c r="AG18" s="2">
        <f t="shared" si="11"/>
        <v>1358.801366261343</v>
      </c>
      <c r="AH18" s="2">
        <f t="shared" si="12"/>
        <v>1358.801366261343</v>
      </c>
      <c r="AI18" s="2">
        <f t="shared" si="13"/>
        <v>1358.7948970880459</v>
      </c>
      <c r="AJ18" s="2">
        <f t="shared" si="14"/>
        <v>1358.7948970880459</v>
      </c>
      <c r="AK18" s="2">
        <f t="shared" si="15"/>
        <v>1358.7955883316486</v>
      </c>
      <c r="AL18" s="2">
        <f t="shared" si="16"/>
        <v>1358.7955883316486</v>
      </c>
      <c r="AM18" s="2">
        <f t="shared" si="17"/>
        <v>1358.7955144707428</v>
      </c>
      <c r="AN18" s="2">
        <f t="shared" si="18"/>
        <v>1358.7955144707428</v>
      </c>
      <c r="AO18" s="2">
        <f t="shared" si="19"/>
        <v>1358.7955223629415</v>
      </c>
      <c r="AP18" s="2">
        <f t="shared" si="20"/>
        <v>1358.7955223629415</v>
      </c>
      <c r="AQ18" s="2">
        <f t="shared" si="21"/>
        <v>1358.7955215196428</v>
      </c>
      <c r="AR18" s="2">
        <f t="shared" si="22"/>
        <v>1358.7955215196428</v>
      </c>
      <c r="AS18" s="2">
        <f t="shared" si="23"/>
        <v>1358.7955216097512</v>
      </c>
      <c r="AT18" s="2">
        <f t="shared" si="24"/>
        <v>1358.7955216097512</v>
      </c>
      <c r="AU18" s="2">
        <f t="shared" si="25"/>
        <v>1358.795521600123</v>
      </c>
      <c r="AV18" s="2">
        <f t="shared" si="26"/>
        <v>1358.795521600123</v>
      </c>
      <c r="AW18" s="2">
        <f t="shared" si="27"/>
        <v>1358.7955216011514</v>
      </c>
      <c r="AX18" s="2">
        <f t="shared" si="28"/>
        <v>1358.7955216011514</v>
      </c>
      <c r="AY18" s="2">
        <f t="shared" si="29"/>
        <v>1358.7955216010416</v>
      </c>
      <c r="AZ18" s="2">
        <f t="shared" si="30"/>
        <v>1358.7955216010416</v>
      </c>
      <c r="BA18" s="2">
        <f t="shared" si="31"/>
        <v>1358.7955216010535</v>
      </c>
      <c r="BB18" s="2">
        <f t="shared" si="32"/>
        <v>1358.7955216010535</v>
      </c>
    </row>
    <row r="19" spans="1:54" ht="15.9" customHeight="1">
      <c r="A19" s="100" t="s">
        <v>27</v>
      </c>
      <c r="B19" s="101">
        <v>3.4</v>
      </c>
      <c r="C19" s="102">
        <v>17.25</v>
      </c>
      <c r="D19" s="67">
        <f t="shared" si="0"/>
        <v>1.0383279828647594</v>
      </c>
      <c r="E19" s="104" t="s">
        <v>115</v>
      </c>
      <c r="F19" s="70">
        <f>VLOOKUP(E19,Podaci1!$A$112:$C$120,2)</f>
        <v>33.200000000000003</v>
      </c>
      <c r="G19" s="71">
        <f t="shared" si="1"/>
        <v>1.1994123314237426</v>
      </c>
      <c r="H19" s="67">
        <f t="shared" si="33"/>
        <v>0.18264112698978524</v>
      </c>
      <c r="I19" s="67">
        <f t="shared" si="2"/>
        <v>0.62097983176526983</v>
      </c>
      <c r="J19" s="8"/>
      <c r="K19" s="6"/>
      <c r="L19" s="1"/>
      <c r="M19" s="6"/>
      <c r="N19" s="105">
        <v>10</v>
      </c>
      <c r="O19" s="19">
        <f t="shared" si="34"/>
        <v>5.3717978526407424E-2</v>
      </c>
      <c r="P19" s="19">
        <f t="shared" si="35"/>
        <v>0.18264112698978524</v>
      </c>
      <c r="Q19" s="6"/>
      <c r="R19" s="17">
        <f t="shared" si="3"/>
        <v>5414.766958294259</v>
      </c>
      <c r="S19" s="18">
        <f t="shared" si="4"/>
        <v>9.36177140996418E-5</v>
      </c>
      <c r="T19" s="14">
        <f t="shared" si="5"/>
        <v>1.2133741904811528E-2</v>
      </c>
      <c r="U19" s="2">
        <v>100000</v>
      </c>
      <c r="V19" s="2">
        <v>0</v>
      </c>
      <c r="W19" s="2">
        <f t="shared" si="36"/>
        <v>359.77911737248502</v>
      </c>
      <c r="X19" s="2">
        <f t="shared" si="37"/>
        <v>359.77911737248502</v>
      </c>
      <c r="Y19" s="2">
        <f t="shared" si="38"/>
        <v>551.0433141011307</v>
      </c>
      <c r="Z19" s="2">
        <f t="shared" si="39"/>
        <v>551.0433141011307</v>
      </c>
      <c r="AA19" s="2">
        <f t="shared" si="40"/>
        <v>524.08945617883603</v>
      </c>
      <c r="AB19" s="2">
        <f t="shared" si="6"/>
        <v>524.08945617883603</v>
      </c>
      <c r="AC19" s="2">
        <f t="shared" si="7"/>
        <v>527.11493886725475</v>
      </c>
      <c r="AD19" s="2">
        <f t="shared" si="8"/>
        <v>527.11493886725475</v>
      </c>
      <c r="AE19" s="2">
        <f t="shared" si="9"/>
        <v>526.7657653929939</v>
      </c>
      <c r="AF19" s="2">
        <f t="shared" si="10"/>
        <v>526.7657653929939</v>
      </c>
      <c r="AG19" s="2">
        <f t="shared" si="11"/>
        <v>526.80593598146004</v>
      </c>
      <c r="AH19" s="2">
        <f t="shared" si="12"/>
        <v>526.80593598146004</v>
      </c>
      <c r="AI19" s="2">
        <f t="shared" si="13"/>
        <v>526.80131287342522</v>
      </c>
      <c r="AJ19" s="2">
        <f t="shared" si="14"/>
        <v>526.80131287342522</v>
      </c>
      <c r="AK19" s="2">
        <f t="shared" si="15"/>
        <v>526.80184491014359</v>
      </c>
      <c r="AL19" s="2">
        <f t="shared" si="16"/>
        <v>526.80184491014359</v>
      </c>
      <c r="AM19" s="2">
        <f t="shared" si="17"/>
        <v>526.80178368197426</v>
      </c>
      <c r="AN19" s="2">
        <f t="shared" si="18"/>
        <v>526.80178368197426</v>
      </c>
      <c r="AO19" s="2">
        <f t="shared" si="19"/>
        <v>526.80179072826729</v>
      </c>
      <c r="AP19" s="2">
        <f t="shared" si="20"/>
        <v>526.80179072826729</v>
      </c>
      <c r="AQ19" s="2">
        <f t="shared" si="21"/>
        <v>526.80178991736204</v>
      </c>
      <c r="AR19" s="2">
        <f t="shared" si="22"/>
        <v>526.80178991736204</v>
      </c>
      <c r="AS19" s="2">
        <f t="shared" si="23"/>
        <v>526.80179001068302</v>
      </c>
      <c r="AT19" s="2">
        <f t="shared" si="24"/>
        <v>526.80179001068302</v>
      </c>
      <c r="AU19" s="2">
        <f t="shared" si="25"/>
        <v>526.80178999994348</v>
      </c>
      <c r="AV19" s="2">
        <f t="shared" si="26"/>
        <v>526.80178999994348</v>
      </c>
      <c r="AW19" s="2">
        <f t="shared" si="27"/>
        <v>526.80179000117926</v>
      </c>
      <c r="AX19" s="2">
        <f t="shared" si="28"/>
        <v>526.80179000117926</v>
      </c>
      <c r="AY19" s="2">
        <f t="shared" si="29"/>
        <v>526.80179000103715</v>
      </c>
      <c r="AZ19" s="2">
        <f t="shared" si="30"/>
        <v>526.80179000103715</v>
      </c>
      <c r="BA19" s="2">
        <f t="shared" si="31"/>
        <v>526.80179000105352</v>
      </c>
      <c r="BB19" s="2">
        <f t="shared" si="32"/>
        <v>526.80179000105352</v>
      </c>
    </row>
    <row r="20" spans="1:54" ht="15.9" customHeight="1">
      <c r="A20" s="100" t="s">
        <v>28</v>
      </c>
      <c r="B20" s="101">
        <v>3.4</v>
      </c>
      <c r="C20" s="102">
        <v>20</v>
      </c>
      <c r="D20" s="67">
        <f t="shared" si="0"/>
        <v>1.1180339887498949</v>
      </c>
      <c r="E20" s="104" t="s">
        <v>117</v>
      </c>
      <c r="F20" s="70">
        <f>VLOOKUP(E20,Podaci1!$A$112:$C$120,2)</f>
        <v>42</v>
      </c>
      <c r="G20" s="71">
        <f t="shared" si="1"/>
        <v>0.80698701067707146</v>
      </c>
      <c r="H20" s="67">
        <f t="shared" si="33"/>
        <v>6.7138439237419065E-2</v>
      </c>
      <c r="I20" s="67">
        <f t="shared" si="2"/>
        <v>0.22827069340722481</v>
      </c>
      <c r="J20" s="8"/>
      <c r="K20" s="6"/>
      <c r="L20" s="1"/>
      <c r="M20" s="6"/>
      <c r="N20" s="105">
        <v>10</v>
      </c>
      <c r="O20" s="19">
        <f t="shared" si="34"/>
        <v>1.9746599775711488E-2</v>
      </c>
      <c r="P20" s="19">
        <f t="shared" si="35"/>
        <v>6.7138439237419065E-2</v>
      </c>
      <c r="Q20" s="6"/>
      <c r="R20" s="17">
        <f t="shared" si="3"/>
        <v>1937.602262451752</v>
      </c>
      <c r="S20" s="18">
        <f t="shared" si="4"/>
        <v>7.4002574002574002E-5</v>
      </c>
      <c r="T20" s="14">
        <f t="shared" si="5"/>
        <v>8.5276220296460412E-3</v>
      </c>
      <c r="U20" s="2">
        <v>100000</v>
      </c>
      <c r="V20" s="2">
        <v>0</v>
      </c>
      <c r="W20" s="2">
        <f t="shared" si="36"/>
        <v>121.35420109416766</v>
      </c>
      <c r="X20" s="2">
        <f t="shared" si="37"/>
        <v>121.35420109416766</v>
      </c>
      <c r="Y20" s="2">
        <f t="shared" si="38"/>
        <v>205.37609477993686</v>
      </c>
      <c r="Z20" s="2">
        <f t="shared" si="39"/>
        <v>205.37609477993686</v>
      </c>
      <c r="AA20" s="2">
        <f t="shared" si="40"/>
        <v>192.26621657523458</v>
      </c>
      <c r="AB20" s="2">
        <f t="shared" si="6"/>
        <v>192.26621657523458</v>
      </c>
      <c r="AC20" s="2">
        <f t="shared" si="7"/>
        <v>193.82147609973208</v>
      </c>
      <c r="AD20" s="2">
        <f t="shared" si="8"/>
        <v>193.82147609973208</v>
      </c>
      <c r="AE20" s="2">
        <f t="shared" si="9"/>
        <v>193.63020785325637</v>
      </c>
      <c r="AF20" s="2">
        <f t="shared" si="10"/>
        <v>193.63020785325637</v>
      </c>
      <c r="AG20" s="2">
        <f t="shared" si="11"/>
        <v>193.65362770494269</v>
      </c>
      <c r="AH20" s="2">
        <f t="shared" si="12"/>
        <v>193.65362770494269</v>
      </c>
      <c r="AI20" s="2">
        <f t="shared" si="13"/>
        <v>193.65075852189449</v>
      </c>
      <c r="AJ20" s="2">
        <f t="shared" si="14"/>
        <v>193.65075852189449</v>
      </c>
      <c r="AK20" s="2">
        <f t="shared" si="15"/>
        <v>193.65111000451094</v>
      </c>
      <c r="AL20" s="2">
        <f t="shared" si="16"/>
        <v>193.65111000451094</v>
      </c>
      <c r="AM20" s="2">
        <f t="shared" si="17"/>
        <v>193.65106694660159</v>
      </c>
      <c r="AN20" s="2">
        <f t="shared" si="18"/>
        <v>193.65106694660159</v>
      </c>
      <c r="AO20" s="2">
        <f t="shared" si="19"/>
        <v>193.65107222134816</v>
      </c>
      <c r="AP20" s="2">
        <f t="shared" si="20"/>
        <v>193.65107222134816</v>
      </c>
      <c r="AQ20" s="2">
        <f t="shared" si="21"/>
        <v>193.65107157517292</v>
      </c>
      <c r="AR20" s="2">
        <f t="shared" si="22"/>
        <v>193.65107157517292</v>
      </c>
      <c r="AS20" s="2">
        <f t="shared" si="23"/>
        <v>193.65107165433173</v>
      </c>
      <c r="AT20" s="2">
        <f t="shared" si="24"/>
        <v>193.65107165433173</v>
      </c>
      <c r="AU20" s="2">
        <f t="shared" si="25"/>
        <v>193.65107164463444</v>
      </c>
      <c r="AV20" s="2">
        <f t="shared" si="26"/>
        <v>193.65107164463444</v>
      </c>
      <c r="AW20" s="2">
        <f t="shared" si="27"/>
        <v>193.65107164582244</v>
      </c>
      <c r="AX20" s="2">
        <f t="shared" si="28"/>
        <v>193.65107164582244</v>
      </c>
      <c r="AY20" s="2">
        <f t="shared" si="29"/>
        <v>193.65107164567689</v>
      </c>
      <c r="AZ20" s="2">
        <f t="shared" si="30"/>
        <v>193.65107164567689</v>
      </c>
      <c r="BA20" s="2">
        <f t="shared" si="31"/>
        <v>193.65107164569471</v>
      </c>
      <c r="BB20" s="2">
        <f t="shared" si="32"/>
        <v>193.65107164569471</v>
      </c>
    </row>
    <row r="21" spans="1:54" ht="15.9" customHeight="1">
      <c r="A21" s="100" t="s">
        <v>29</v>
      </c>
      <c r="B21" s="101">
        <v>4</v>
      </c>
      <c r="C21" s="102">
        <v>22.25</v>
      </c>
      <c r="D21" s="67">
        <f t="shared" si="0"/>
        <v>1.1792476415070754</v>
      </c>
      <c r="E21" s="104" t="s">
        <v>119</v>
      </c>
      <c r="F21" s="70">
        <f>VLOOKUP(E21,Podaci1!$A$112:$C$120,2)</f>
        <v>50</v>
      </c>
      <c r="G21" s="71">
        <f t="shared" si="1"/>
        <v>0.60058589208099311</v>
      </c>
      <c r="H21" s="67">
        <f t="shared" si="33"/>
        <v>3.7597595728639813E-2</v>
      </c>
      <c r="I21" s="67">
        <f t="shared" si="2"/>
        <v>0.15039038291455925</v>
      </c>
      <c r="J21" s="8"/>
      <c r="K21" s="6"/>
      <c r="L21" s="1"/>
      <c r="M21" s="6"/>
      <c r="N21" s="105">
        <v>10</v>
      </c>
      <c r="O21" s="19">
        <f t="shared" si="34"/>
        <v>9.3993989321599532E-3</v>
      </c>
      <c r="P21" s="19">
        <f t="shared" si="35"/>
        <v>3.7597595728639813E-2</v>
      </c>
      <c r="Q21" s="6"/>
      <c r="R21" s="17">
        <f t="shared" si="3"/>
        <v>901.49035142867172</v>
      </c>
      <c r="S21" s="18">
        <f t="shared" si="4"/>
        <v>6.2162162162162163E-5</v>
      </c>
      <c r="T21" s="14">
        <f t="shared" si="5"/>
        <v>6.5651835394027564E-3</v>
      </c>
      <c r="U21" s="2">
        <v>100000</v>
      </c>
      <c r="V21" s="2">
        <v>0</v>
      </c>
      <c r="W21" s="2">
        <f t="shared" si="36"/>
        <v>54.120130046475552</v>
      </c>
      <c r="X21" s="2">
        <f t="shared" si="37"/>
        <v>54.120130046475552</v>
      </c>
      <c r="Y21" s="2">
        <f t="shared" si="38"/>
        <v>98.830959404193862</v>
      </c>
      <c r="Z21" s="2">
        <f t="shared" si="39"/>
        <v>98.830959404193862</v>
      </c>
      <c r="AA21" s="2">
        <f t="shared" si="40"/>
        <v>91.366925448100886</v>
      </c>
      <c r="AB21" s="2">
        <f t="shared" si="6"/>
        <v>91.366925448100886</v>
      </c>
      <c r="AC21" s="2">
        <f t="shared" si="7"/>
        <v>92.281905396694938</v>
      </c>
      <c r="AD21" s="2">
        <f t="shared" si="8"/>
        <v>92.281905396694938</v>
      </c>
      <c r="AE21" s="2">
        <f t="shared" si="9"/>
        <v>92.164873405127238</v>
      </c>
      <c r="AF21" s="2">
        <f t="shared" si="10"/>
        <v>92.164873405127238</v>
      </c>
      <c r="AG21" s="2">
        <f t="shared" si="11"/>
        <v>92.179762621562375</v>
      </c>
      <c r="AH21" s="2">
        <f t="shared" si="12"/>
        <v>92.179762621562375</v>
      </c>
      <c r="AI21" s="2">
        <f t="shared" si="13"/>
        <v>92.177867070265179</v>
      </c>
      <c r="AJ21" s="2">
        <f t="shared" si="14"/>
        <v>92.177867070265179</v>
      </c>
      <c r="AK21" s="2">
        <f t="shared" si="15"/>
        <v>92.178108372591154</v>
      </c>
      <c r="AL21" s="2">
        <f t="shared" si="16"/>
        <v>92.178108372591154</v>
      </c>
      <c r="AM21" s="2">
        <f t="shared" si="17"/>
        <v>92.178077654637704</v>
      </c>
      <c r="AN21" s="2">
        <f t="shared" si="18"/>
        <v>92.178077654637704</v>
      </c>
      <c r="AO21" s="2">
        <f t="shared" si="19"/>
        <v>92.178081565048984</v>
      </c>
      <c r="AP21" s="2">
        <f t="shared" si="20"/>
        <v>92.178081565048984</v>
      </c>
      <c r="AQ21" s="2">
        <f t="shared" si="21"/>
        <v>92.178081067251512</v>
      </c>
      <c r="AR21" s="2">
        <f t="shared" si="22"/>
        <v>92.178081067251512</v>
      </c>
      <c r="AS21" s="2">
        <f t="shared" si="23"/>
        <v>92.178081130621408</v>
      </c>
      <c r="AT21" s="2">
        <f t="shared" si="24"/>
        <v>92.178081130621408</v>
      </c>
      <c r="AU21" s="2">
        <f t="shared" si="25"/>
        <v>92.178081122554374</v>
      </c>
      <c r="AV21" s="2">
        <f t="shared" si="26"/>
        <v>92.178081122554374</v>
      </c>
      <c r="AW21" s="2">
        <f t="shared" si="27"/>
        <v>92.178081123581322</v>
      </c>
      <c r="AX21" s="2">
        <f t="shared" si="28"/>
        <v>92.178081123581322</v>
      </c>
      <c r="AY21" s="2">
        <f t="shared" si="29"/>
        <v>92.178081123450582</v>
      </c>
      <c r="AZ21" s="2">
        <f t="shared" si="30"/>
        <v>92.178081123450582</v>
      </c>
      <c r="BA21" s="2">
        <f t="shared" si="31"/>
        <v>92.178081123467237</v>
      </c>
      <c r="BB21" s="2">
        <f t="shared" si="32"/>
        <v>92.178081123467237</v>
      </c>
    </row>
    <row r="22" spans="1:54" ht="15.9" customHeight="1">
      <c r="A22" s="100" t="s">
        <v>30</v>
      </c>
      <c r="B22" s="101">
        <v>1.6</v>
      </c>
      <c r="C22" s="102">
        <v>24</v>
      </c>
      <c r="D22" s="67">
        <f t="shared" si="0"/>
        <v>1.2247448713915889</v>
      </c>
      <c r="E22" s="104" t="s">
        <v>121</v>
      </c>
      <c r="F22" s="70">
        <f>VLOOKUP(E22,Podaci1!$A$112:$C$120,2)</f>
        <v>60</v>
      </c>
      <c r="G22" s="71">
        <f t="shared" si="1"/>
        <v>0.43316488957426452</v>
      </c>
      <c r="H22" s="67">
        <f t="shared" si="33"/>
        <v>6.7172242713357082E-3</v>
      </c>
      <c r="I22" s="67">
        <f t="shared" si="2"/>
        <v>1.0747558834137133E-2</v>
      </c>
      <c r="J22" s="8"/>
      <c r="K22" s="6"/>
      <c r="L22" s="1"/>
      <c r="M22" s="6"/>
      <c r="N22" s="105">
        <v>10</v>
      </c>
      <c r="O22" s="19">
        <f t="shared" si="34"/>
        <v>4.1982651695848172E-3</v>
      </c>
      <c r="P22" s="19">
        <f t="shared" si="35"/>
        <v>6.7172242713357082E-3</v>
      </c>
      <c r="Q22" s="6"/>
      <c r="R22" s="17">
        <f t="shared" si="3"/>
        <v>390.78337470031926</v>
      </c>
      <c r="S22" s="18">
        <f t="shared" si="4"/>
        <v>5.18018018018018E-5</v>
      </c>
      <c r="T22" s="14">
        <f t="shared" si="5"/>
        <v>4.9943043315173576E-3</v>
      </c>
      <c r="U22" s="2">
        <v>100000</v>
      </c>
      <c r="V22" s="2">
        <v>0</v>
      </c>
      <c r="W22" s="2">
        <f t="shared" si="36"/>
        <v>22.472242588530499</v>
      </c>
      <c r="X22" s="2">
        <f t="shared" si="37"/>
        <v>22.472242588530499</v>
      </c>
      <c r="Y22" s="2">
        <f t="shared" si="38"/>
        <v>44.707411597159364</v>
      </c>
      <c r="Z22" s="2">
        <f t="shared" si="39"/>
        <v>44.707411597159364</v>
      </c>
      <c r="AA22" s="2">
        <f t="shared" si="40"/>
        <v>40.727437035980621</v>
      </c>
      <c r="AB22" s="2">
        <f t="shared" si="6"/>
        <v>40.727437035980621</v>
      </c>
      <c r="AC22" s="2">
        <f t="shared" si="7"/>
        <v>41.230665382096014</v>
      </c>
      <c r="AD22" s="2">
        <f t="shared" si="8"/>
        <v>41.230665382096014</v>
      </c>
      <c r="AE22" s="2">
        <f t="shared" si="9"/>
        <v>41.163768216106689</v>
      </c>
      <c r="AF22" s="2">
        <f t="shared" si="10"/>
        <v>41.163768216106689</v>
      </c>
      <c r="AG22" s="2">
        <f t="shared" si="11"/>
        <v>41.172603242749425</v>
      </c>
      <c r="AH22" s="2">
        <f t="shared" si="12"/>
        <v>41.172603242749425</v>
      </c>
      <c r="AI22" s="2">
        <f t="shared" si="13"/>
        <v>41.171435400254339</v>
      </c>
      <c r="AJ22" s="2">
        <f t="shared" si="14"/>
        <v>41.171435400254339</v>
      </c>
      <c r="AK22" s="2">
        <f t="shared" si="15"/>
        <v>41.171589751793221</v>
      </c>
      <c r="AL22" s="2">
        <f t="shared" si="16"/>
        <v>41.171589751793221</v>
      </c>
      <c r="AM22" s="2">
        <f t="shared" si="17"/>
        <v>41.171569351132888</v>
      </c>
      <c r="AN22" s="2">
        <f t="shared" si="18"/>
        <v>41.171569351132888</v>
      </c>
      <c r="AO22" s="2">
        <f t="shared" si="19"/>
        <v>41.171572047485071</v>
      </c>
      <c r="AP22" s="2">
        <f t="shared" si="20"/>
        <v>41.171572047485071</v>
      </c>
      <c r="AQ22" s="2">
        <f t="shared" si="21"/>
        <v>41.171571691108518</v>
      </c>
      <c r="AR22" s="2">
        <f t="shared" si="22"/>
        <v>41.171571691108518</v>
      </c>
      <c r="AS22" s="2">
        <f t="shared" si="23"/>
        <v>41.171571738210758</v>
      </c>
      <c r="AT22" s="2">
        <f t="shared" si="24"/>
        <v>41.171571738210758</v>
      </c>
      <c r="AU22" s="2">
        <f t="shared" si="25"/>
        <v>41.171571731985267</v>
      </c>
      <c r="AV22" s="2">
        <f t="shared" si="26"/>
        <v>41.171571731985267</v>
      </c>
      <c r="AW22" s="2">
        <f t="shared" si="27"/>
        <v>41.17157173280809</v>
      </c>
      <c r="AX22" s="2">
        <f t="shared" si="28"/>
        <v>41.17157173280809</v>
      </c>
      <c r="AY22" s="2">
        <f t="shared" si="29"/>
        <v>41.171571732699341</v>
      </c>
      <c r="AZ22" s="2">
        <f t="shared" si="30"/>
        <v>41.171571732699341</v>
      </c>
      <c r="BA22" s="2">
        <f t="shared" si="31"/>
        <v>41.171571732713716</v>
      </c>
      <c r="BB22" s="2">
        <f t="shared" si="32"/>
        <v>41.171571732713716</v>
      </c>
    </row>
    <row r="23" spans="1:54" ht="16.8">
      <c r="A23" s="40"/>
      <c r="B23" s="45"/>
      <c r="C23" s="49"/>
      <c r="D23" s="67"/>
      <c r="E23" s="57"/>
      <c r="F23" s="72"/>
      <c r="G23" s="71"/>
      <c r="H23" s="73" t="s">
        <v>25</v>
      </c>
      <c r="I23" s="74">
        <f>SUM(I9:I22)</f>
        <v>46.983449453759349</v>
      </c>
      <c r="J23" s="9" t="s">
        <v>21</v>
      </c>
      <c r="K23" s="6"/>
      <c r="L23" s="1"/>
      <c r="M23" s="6"/>
      <c r="P23" s="11"/>
    </row>
    <row r="24" spans="1:54">
      <c r="A24" s="40"/>
      <c r="B24" s="46"/>
      <c r="C24" s="46"/>
      <c r="D24" s="68"/>
      <c r="E24" s="58"/>
      <c r="F24" s="68"/>
      <c r="G24" s="68"/>
      <c r="H24" s="68"/>
      <c r="I24" s="68"/>
      <c r="J24" s="8"/>
      <c r="L24" s="1"/>
      <c r="M24" s="6"/>
    </row>
    <row r="25" spans="1:54">
      <c r="L25" s="1"/>
      <c r="M25" s="6"/>
    </row>
  </sheetData>
  <sheetProtection sheet="1" objects="1" scenarios="1"/>
  <dataValidations disablePrompts="1" count="1">
    <dataValidation type="list" allowBlank="1" showInputMessage="1" showErrorMessage="1" sqref="N9:N22">
      <formula1>$R$2:$R$4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Podaci1!$A$112:$A$120</xm:f>
          </x14:formula1>
          <xm:sqref>E9:E22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B25"/>
  <sheetViews>
    <sheetView workbookViewId="0">
      <selection activeCell="N16" sqref="N16"/>
    </sheetView>
  </sheetViews>
  <sheetFormatPr defaultColWidth="12.5546875" defaultRowHeight="15"/>
  <cols>
    <col min="1" max="1" width="10.33203125" style="33" customWidth="1"/>
    <col min="2" max="2" width="8.6640625" style="33" customWidth="1"/>
    <col min="3" max="3" width="11.33203125" style="33" customWidth="1"/>
    <col min="4" max="4" width="15.109375" style="60" customWidth="1"/>
    <col min="5" max="5" width="55.5546875" style="50" customWidth="1"/>
    <col min="6" max="6" width="11" style="60" bestFit="1" customWidth="1"/>
    <col min="7" max="7" width="10.33203125" style="60" bestFit="1" customWidth="1"/>
    <col min="8" max="8" width="10" style="60" customWidth="1"/>
    <col min="9" max="9" width="10.5546875" style="60" bestFit="1" customWidth="1"/>
    <col min="10" max="10" width="2.88671875" style="2" customWidth="1"/>
    <col min="11" max="11" width="5.88671875" style="2" customWidth="1"/>
    <col min="12" max="12" width="10" style="2" customWidth="1"/>
    <col min="13" max="13" width="7.44140625" style="2" customWidth="1"/>
    <col min="14" max="14" width="15.5546875" style="33" bestFit="1" customWidth="1"/>
    <col min="15" max="15" width="15.5546875" style="19" hidden="1" customWidth="1"/>
    <col min="16" max="16" width="15.5546875" style="17" hidden="1" customWidth="1"/>
    <col min="17" max="17" width="15.5546875" style="2" hidden="1" customWidth="1"/>
    <col min="18" max="19" width="19.5546875" style="2" hidden="1" customWidth="1"/>
    <col min="20" max="20" width="16.88671875" style="14" hidden="1" customWidth="1"/>
    <col min="21" max="21" width="0" style="2" hidden="1" customWidth="1"/>
    <col min="22" max="22" width="22.33203125" style="2" hidden="1" customWidth="1"/>
    <col min="23" max="29" width="16.88671875" style="2" hidden="1" customWidth="1"/>
    <col min="30" max="54" width="0" style="2" hidden="1" customWidth="1"/>
    <col min="55" max="16384" width="12.5546875" style="2"/>
  </cols>
  <sheetData>
    <row r="1" spans="1:54" ht="15.6">
      <c r="R1" s="2" t="s">
        <v>34</v>
      </c>
      <c r="S1" s="2" t="s">
        <v>35</v>
      </c>
      <c r="T1" s="14" t="s">
        <v>36</v>
      </c>
      <c r="U1" s="2" t="s">
        <v>32</v>
      </c>
      <c r="V1" s="2" t="s">
        <v>37</v>
      </c>
      <c r="W1" s="2" t="s">
        <v>38</v>
      </c>
    </row>
    <row r="2" spans="1:54" ht="15.9" customHeight="1">
      <c r="B2" s="41" t="s">
        <v>47</v>
      </c>
      <c r="C2" s="47"/>
      <c r="D2" s="61"/>
      <c r="E2" s="51"/>
      <c r="F2" s="69"/>
      <c r="G2" s="61"/>
      <c r="H2" s="61"/>
      <c r="I2" s="61"/>
      <c r="J2" s="12"/>
      <c r="M2" s="7"/>
      <c r="N2" s="33" t="s">
        <v>33</v>
      </c>
      <c r="R2" s="2">
        <v>10</v>
      </c>
      <c r="S2" s="15">
        <v>999.70259999999996</v>
      </c>
      <c r="T2" s="14">
        <v>1.308E-6</v>
      </c>
      <c r="U2" s="2">
        <v>1.15E-2</v>
      </c>
      <c r="V2" s="16">
        <v>3.14159265358979</v>
      </c>
      <c r="W2" s="2">
        <v>10.196999999999999</v>
      </c>
    </row>
    <row r="3" spans="1:54" s="13" customFormat="1" ht="15.9" customHeight="1">
      <c r="A3" s="34" t="s">
        <v>48</v>
      </c>
      <c r="B3" s="42"/>
      <c r="C3" s="42"/>
      <c r="D3" s="62"/>
      <c r="E3" s="52"/>
      <c r="F3" s="62"/>
      <c r="G3" s="62"/>
      <c r="H3" s="62"/>
      <c r="I3" s="62"/>
      <c r="N3" s="33"/>
      <c r="O3" s="19"/>
      <c r="P3" s="17"/>
      <c r="Q3" s="2"/>
      <c r="R3" s="2">
        <v>50</v>
      </c>
      <c r="S3" s="15">
        <v>988.1</v>
      </c>
      <c r="T3" s="14">
        <v>5.4710000000000002E-7</v>
      </c>
      <c r="U3" s="2">
        <v>0.01</v>
      </c>
      <c r="V3" s="16">
        <v>3.14159265358979</v>
      </c>
      <c r="W3" s="2">
        <v>10.196999999999999</v>
      </c>
      <c r="X3" s="2"/>
      <c r="Y3" s="2"/>
    </row>
    <row r="4" spans="1:54" ht="15.75" customHeight="1">
      <c r="A4" s="35"/>
      <c r="M4" s="7"/>
      <c r="R4" s="2">
        <v>80</v>
      </c>
      <c r="S4" s="15">
        <v>971.8</v>
      </c>
      <c r="T4" s="14">
        <v>3.5499999999999999E-7</v>
      </c>
      <c r="U4" s="2">
        <v>0.01</v>
      </c>
      <c r="V4" s="16">
        <v>3.14159265358979</v>
      </c>
      <c r="W4" s="2">
        <v>10.196999999999999</v>
      </c>
    </row>
    <row r="5" spans="1:54" ht="21.75" customHeight="1">
      <c r="A5" s="36" t="s">
        <v>5</v>
      </c>
      <c r="B5" s="43" t="s">
        <v>6</v>
      </c>
      <c r="C5" s="43" t="s">
        <v>7</v>
      </c>
      <c r="D5" s="63" t="s">
        <v>8</v>
      </c>
      <c r="E5" s="53" t="s">
        <v>49</v>
      </c>
      <c r="F5" s="63" t="s">
        <v>50</v>
      </c>
      <c r="G5" s="63" t="s">
        <v>9</v>
      </c>
      <c r="H5" s="63" t="s">
        <v>10</v>
      </c>
      <c r="I5" s="63" t="s">
        <v>11</v>
      </c>
      <c r="M5" s="7"/>
      <c r="N5" s="33" t="s">
        <v>46</v>
      </c>
      <c r="O5" s="19" t="s">
        <v>44</v>
      </c>
      <c r="P5" s="17" t="s">
        <v>11</v>
      </c>
      <c r="R5" s="2" t="s">
        <v>39</v>
      </c>
      <c r="S5" s="2" t="s">
        <v>40</v>
      </c>
      <c r="T5" s="14" t="s">
        <v>41</v>
      </c>
      <c r="U5" s="2" t="s">
        <v>42</v>
      </c>
      <c r="V5" s="2" t="s">
        <v>43</v>
      </c>
      <c r="W5" s="2" t="s">
        <v>43</v>
      </c>
      <c r="X5" s="2" t="s">
        <v>42</v>
      </c>
      <c r="Y5" s="2" t="s">
        <v>43</v>
      </c>
      <c r="Z5" s="2" t="s">
        <v>42</v>
      </c>
      <c r="AA5" s="2" t="s">
        <v>43</v>
      </c>
      <c r="AB5" s="2" t="s">
        <v>42</v>
      </c>
      <c r="AC5" s="2" t="s">
        <v>43</v>
      </c>
      <c r="AD5" s="2" t="s">
        <v>42</v>
      </c>
      <c r="AE5" s="2" t="s">
        <v>43</v>
      </c>
      <c r="AF5" s="2" t="s">
        <v>42</v>
      </c>
      <c r="AG5" s="2" t="s">
        <v>43</v>
      </c>
      <c r="AH5" s="2" t="s">
        <v>42</v>
      </c>
      <c r="AI5" s="2" t="s">
        <v>43</v>
      </c>
      <c r="AJ5" s="2" t="s">
        <v>42</v>
      </c>
      <c r="AK5" s="2" t="s">
        <v>43</v>
      </c>
      <c r="AL5" s="2" t="s">
        <v>42</v>
      </c>
      <c r="AM5" s="2" t="s">
        <v>43</v>
      </c>
      <c r="AN5" s="2" t="s">
        <v>42</v>
      </c>
      <c r="AO5" s="2" t="s">
        <v>43</v>
      </c>
      <c r="AP5" s="2" t="s">
        <v>42</v>
      </c>
      <c r="AQ5" s="2" t="s">
        <v>43</v>
      </c>
      <c r="AR5" s="2" t="s">
        <v>42</v>
      </c>
      <c r="AS5" s="2" t="s">
        <v>43</v>
      </c>
      <c r="AT5" s="2" t="s">
        <v>42</v>
      </c>
      <c r="AU5" s="2" t="s">
        <v>43</v>
      </c>
      <c r="AV5" s="2" t="s">
        <v>42</v>
      </c>
      <c r="AW5" s="2" t="s">
        <v>43</v>
      </c>
      <c r="AX5" s="2" t="s">
        <v>42</v>
      </c>
      <c r="AY5" s="2" t="s">
        <v>43</v>
      </c>
      <c r="AZ5" s="2" t="s">
        <v>42</v>
      </c>
      <c r="BA5" s="2" t="s">
        <v>43</v>
      </c>
      <c r="BB5" s="2" t="s">
        <v>42</v>
      </c>
    </row>
    <row r="6" spans="1:54" ht="21" customHeight="1">
      <c r="A6" s="37"/>
      <c r="B6" s="44" t="s">
        <v>12</v>
      </c>
      <c r="C6" s="48"/>
      <c r="D6" s="64" t="s">
        <v>13</v>
      </c>
      <c r="E6" s="54" t="s">
        <v>4</v>
      </c>
      <c r="F6" s="64" t="s">
        <v>4</v>
      </c>
      <c r="G6" s="64" t="s">
        <v>14</v>
      </c>
      <c r="H6" s="64" t="s">
        <v>15</v>
      </c>
      <c r="I6" s="64" t="s">
        <v>12</v>
      </c>
      <c r="M6" s="7"/>
      <c r="N6" s="33" t="s">
        <v>34</v>
      </c>
      <c r="O6" s="19" t="s">
        <v>45</v>
      </c>
      <c r="P6" s="17" t="s">
        <v>21</v>
      </c>
    </row>
    <row r="7" spans="1:54" ht="15.9" customHeight="1" thickBot="1">
      <c r="A7" s="38">
        <v>1</v>
      </c>
      <c r="B7" s="38">
        <v>2</v>
      </c>
      <c r="C7" s="38">
        <v>3</v>
      </c>
      <c r="D7" s="65">
        <v>4</v>
      </c>
      <c r="E7" s="55">
        <v>5</v>
      </c>
      <c r="F7" s="65">
        <v>6</v>
      </c>
      <c r="G7" s="65">
        <v>7</v>
      </c>
      <c r="H7" s="65">
        <v>8</v>
      </c>
      <c r="I7" s="65">
        <v>9</v>
      </c>
      <c r="J7" s="8"/>
      <c r="M7" s="7"/>
    </row>
    <row r="8" spans="1:54">
      <c r="A8" s="99"/>
      <c r="B8" s="99"/>
      <c r="C8" s="99"/>
      <c r="D8" s="66"/>
      <c r="E8" s="56"/>
      <c r="F8" s="66"/>
      <c r="G8" s="66"/>
      <c r="H8" s="66"/>
      <c r="I8" s="66"/>
      <c r="J8" s="8"/>
      <c r="M8" s="7"/>
      <c r="N8" s="105"/>
    </row>
    <row r="9" spans="1:54" ht="15.9" customHeight="1">
      <c r="A9" s="100" t="s">
        <v>16</v>
      </c>
      <c r="B9" s="101">
        <v>1.3</v>
      </c>
      <c r="C9" s="102">
        <v>0.5</v>
      </c>
      <c r="D9" s="67">
        <f t="shared" ref="D9:D22" si="0">0.25*(C9)^0.5</f>
        <v>0.17677669529663689</v>
      </c>
      <c r="E9" s="104" t="s">
        <v>127</v>
      </c>
      <c r="F9" s="70">
        <f>VLOOKUP(E9,Podaci1!$A$134:$C$143,2)</f>
        <v>14.4</v>
      </c>
      <c r="G9" s="71">
        <f t="shared" ref="G9:G22" si="1">(D9/1000)/((F9/1000)^2*PI()/4)</f>
        <v>1.0854508055520669</v>
      </c>
      <c r="H9" s="67">
        <f>P9</f>
        <v>0.16688231984909502</v>
      </c>
      <c r="I9" s="67">
        <f t="shared" ref="I9:I22" si="2">B9*H9</f>
        <v>0.21694701580382353</v>
      </c>
      <c r="J9" s="8"/>
      <c r="K9" s="6"/>
      <c r="L9" s="6"/>
      <c r="M9" s="7"/>
      <c r="N9" s="105">
        <v>10</v>
      </c>
      <c r="O9" s="19">
        <f>BA9*$W$2/100000</f>
        <v>0.12837101526853462</v>
      </c>
      <c r="P9" s="19">
        <f>O9*B9</f>
        <v>0.16688231984909502</v>
      </c>
      <c r="Q9" s="6"/>
      <c r="R9" s="17">
        <f t="shared" ref="R9:R22" si="3">2*VLOOKUP(N9,$R$2:$W$4,2)*0.001*D9*0.001*D9/($V$2*$V$2*((F9/1000)^5))</f>
        <v>10224.418867771043</v>
      </c>
      <c r="S9" s="18">
        <f t="shared" ref="S9:S22" si="4">$U$2/(3.7*F9)</f>
        <v>2.1584084084084082E-4</v>
      </c>
      <c r="T9" s="14">
        <f t="shared" ref="T9:T22" si="5">2.51*VLOOKUP(N9,$R$2:$W$4,3)/(SQRT(2/(VLOOKUP(N9,$R$2:$W$4,2)))*((F9/1000)^1.5))</f>
        <v>4.2477420945796381E-2</v>
      </c>
      <c r="U9" s="2">
        <v>100000</v>
      </c>
      <c r="V9" s="2">
        <v>0</v>
      </c>
      <c r="W9" s="2">
        <f>$R9/((LOG($S9+$T9*(U9^(-0.5)))/LOG(10))^2)</f>
        <v>856.17018624772572</v>
      </c>
      <c r="X9" s="2">
        <f>W9</f>
        <v>856.17018624772572</v>
      </c>
      <c r="Y9" s="2">
        <f>$R9/((LOG($S9+$T9*(X9^(-0.5)))/LOG(10))^2)</f>
        <v>1324.9466560235383</v>
      </c>
      <c r="Z9" s="2">
        <f>Y9</f>
        <v>1324.9466560235383</v>
      </c>
      <c r="AA9" s="2">
        <f>$R9/((LOG($S9+$T9*(Z9^(-0.5)))/LOG(10))^2)</f>
        <v>1250.6565524425107</v>
      </c>
      <c r="AB9" s="2">
        <f t="shared" ref="AB9:AB22" si="6">AA9</f>
        <v>1250.6565524425107</v>
      </c>
      <c r="AC9" s="2">
        <f t="shared" ref="AC9:AC22" si="7">$R9/((LOG($S9+$T9*(AB9^(-0.5)))/LOG(10))^2)</f>
        <v>1259.9796794203094</v>
      </c>
      <c r="AD9" s="2">
        <f t="shared" ref="AD9:AD22" si="8">AC9</f>
        <v>1259.9796794203094</v>
      </c>
      <c r="AE9" s="2">
        <f t="shared" ref="AE9:AE22" si="9">$R9/((LOG($S9+$T9*(AD9^(-0.5)))/LOG(10))^2)</f>
        <v>1258.7715494443421</v>
      </c>
      <c r="AF9" s="2">
        <f t="shared" ref="AF9:AF22" si="10">AE9</f>
        <v>1258.7715494443421</v>
      </c>
      <c r="AG9" s="2">
        <f t="shared" ref="AG9:AG22" si="11">$R9/((LOG($S9+$T9*(AF9^(-0.5)))/LOG(10))^2)</f>
        <v>1258.9274626697936</v>
      </c>
      <c r="AH9" s="2">
        <f t="shared" ref="AH9:AH22" si="12">AG9</f>
        <v>1258.9274626697936</v>
      </c>
      <c r="AI9" s="2">
        <f t="shared" ref="AI9:AI22" si="13">$R9/((LOG($S9+$T9*(AH9^(-0.5)))/LOG(10))^2)</f>
        <v>1258.9073308666439</v>
      </c>
      <c r="AJ9" s="2">
        <f t="shared" ref="AJ9:AJ22" si="14">AI9</f>
        <v>1258.9073308666439</v>
      </c>
      <c r="AK9" s="2">
        <f t="shared" ref="AK9:AK22" si="15">$R9/((LOG($S9+$T9*(AJ9^(-0.5)))/LOG(10))^2)</f>
        <v>1258.9099301441438</v>
      </c>
      <c r="AL9" s="2">
        <f t="shared" ref="AL9:AL22" si="16">AK9</f>
        <v>1258.9099301441438</v>
      </c>
      <c r="AM9" s="2">
        <f t="shared" ref="AM9:AM22" si="17">$R9/((LOG($S9+$T9*(AL9^(-0.5)))/LOG(10))^2)</f>
        <v>1258.9095945406602</v>
      </c>
      <c r="AN9" s="2">
        <f t="shared" ref="AN9:AN22" si="18">AM9</f>
        <v>1258.9095945406602</v>
      </c>
      <c r="AO9" s="2">
        <f t="shared" ref="AO9:AO22" si="19">$R9/((LOG($S9+$T9*(AN9^(-0.5)))/LOG(10))^2)</f>
        <v>1258.9096378717663</v>
      </c>
      <c r="AP9" s="2">
        <f t="shared" ref="AP9:AP22" si="20">AO9</f>
        <v>1258.9096378717663</v>
      </c>
      <c r="AQ9" s="2">
        <f t="shared" ref="AQ9:AQ22" si="21">$R9/((LOG($S9+$T9*(AP9^(-0.5)))/LOG(10))^2)</f>
        <v>1258.9096322771134</v>
      </c>
      <c r="AR9" s="2">
        <f t="shared" ref="AR9:AR22" si="22">AQ9</f>
        <v>1258.9096322771134</v>
      </c>
      <c r="AS9" s="2">
        <f t="shared" ref="AS9:AS22" si="23">$R9/((LOG($S9+$T9*(AR9^(-0.5)))/LOG(10))^2)</f>
        <v>1258.9096329994616</v>
      </c>
      <c r="AT9" s="2">
        <f t="shared" ref="AT9:AT22" si="24">AS9</f>
        <v>1258.9096329994616</v>
      </c>
      <c r="AU9" s="2">
        <f t="shared" ref="AU9:AU22" si="25">$R9/((LOG($S9+$T9*(AT9^(-0.5)))/LOG(10))^2)</f>
        <v>1258.9096329061963</v>
      </c>
      <c r="AV9" s="2">
        <f t="shared" ref="AV9:AV22" si="26">AU9</f>
        <v>1258.9096329061963</v>
      </c>
      <c r="AW9" s="2">
        <f t="shared" ref="AW9:AW22" si="27">$R9/((LOG($S9+$T9*(AV9^(-0.5)))/LOG(10))^2)</f>
        <v>1258.9096329182382</v>
      </c>
      <c r="AX9" s="2">
        <f t="shared" ref="AX9:AX22" si="28">AW9</f>
        <v>1258.9096329182382</v>
      </c>
      <c r="AY9" s="2">
        <f t="shared" ref="AY9:AY22" si="29">$R9/((LOG($S9+$T9*(AX9^(-0.5)))/LOG(10))^2)</f>
        <v>1258.9096329166834</v>
      </c>
      <c r="AZ9" s="2">
        <f t="shared" ref="AZ9:AZ22" si="30">AY9</f>
        <v>1258.9096329166834</v>
      </c>
      <c r="BA9" s="2">
        <f t="shared" ref="BA9:BA22" si="31">$R9/((LOG($S9+$T9*(AZ9^(-0.5)))/LOG(10))^2)</f>
        <v>1258.9096329168838</v>
      </c>
      <c r="BB9" s="2">
        <f t="shared" ref="BB9:BB22" si="32">BA9</f>
        <v>1258.9096329168838</v>
      </c>
    </row>
    <row r="10" spans="1:54" ht="15.9" customHeight="1">
      <c r="A10" s="100" t="s">
        <v>17</v>
      </c>
      <c r="B10" s="101">
        <v>4.8</v>
      </c>
      <c r="C10" s="102">
        <v>1</v>
      </c>
      <c r="D10" s="67">
        <f t="shared" si="0"/>
        <v>0.25</v>
      </c>
      <c r="E10" s="104" t="s">
        <v>128</v>
      </c>
      <c r="F10" s="70">
        <f>VLOOKUP(E10,Podaci1!$A$134:$C$143,2)</f>
        <v>18</v>
      </c>
      <c r="G10" s="71">
        <f t="shared" si="1"/>
        <v>0.98243792032034172</v>
      </c>
      <c r="H10" s="67">
        <f t="shared" ref="H10:H22" si="33">P10</f>
        <v>0.38919528375715834</v>
      </c>
      <c r="I10" s="67">
        <f t="shared" si="2"/>
        <v>1.86813736203436</v>
      </c>
      <c r="J10" s="8"/>
      <c r="K10" s="6"/>
      <c r="L10" s="6"/>
      <c r="M10" s="7"/>
      <c r="N10" s="105">
        <v>10</v>
      </c>
      <c r="O10" s="19">
        <f t="shared" ref="O10:O22" si="34">BA10*$W$2/100000</f>
        <v>8.1082350782741328E-2</v>
      </c>
      <c r="P10" s="19">
        <f t="shared" ref="P10:P22" si="35">O10*B10</f>
        <v>0.38919528375715834</v>
      </c>
      <c r="Q10" s="6"/>
      <c r="R10" s="17">
        <f t="shared" si="3"/>
        <v>6700.6751491824307</v>
      </c>
      <c r="S10" s="18">
        <f t="shared" si="4"/>
        <v>1.7267267267267265E-4</v>
      </c>
      <c r="T10" s="14">
        <f t="shared" si="5"/>
        <v>3.0394368237975731E-2</v>
      </c>
      <c r="U10" s="2">
        <v>100000</v>
      </c>
      <c r="V10" s="2">
        <v>0</v>
      </c>
      <c r="W10" s="2">
        <f t="shared" ref="W10:W22" si="36">$R10/((LOG($S10+$T10*(U10^(-0.5)))/LOG(10))^2)</f>
        <v>525.57972802552183</v>
      </c>
      <c r="X10" s="2">
        <f t="shared" ref="X10:X22" si="37">W10</f>
        <v>525.57972802552183</v>
      </c>
      <c r="Y10" s="2">
        <f t="shared" ref="Y10:Y22" si="38">$R10/((LOG($S10+$T10*(X10^(-0.5)))/LOG(10))^2)</f>
        <v>840.00144299269277</v>
      </c>
      <c r="Z10" s="2">
        <f t="shared" ref="Z10:Z22" si="39">Y10</f>
        <v>840.00144299269277</v>
      </c>
      <c r="AA10" s="2">
        <f t="shared" ref="AA10:AA22" si="40">$R10/((LOG($S10+$T10*(Z10^(-0.5)))/LOG(10))^2)</f>
        <v>789.57393327248792</v>
      </c>
      <c r="AB10" s="2">
        <f t="shared" si="6"/>
        <v>789.57393327248792</v>
      </c>
      <c r="AC10" s="2">
        <f t="shared" si="7"/>
        <v>795.88226396058599</v>
      </c>
      <c r="AD10" s="2">
        <f t="shared" si="8"/>
        <v>795.88226396058599</v>
      </c>
      <c r="AE10" s="2">
        <f t="shared" si="9"/>
        <v>795.0656511608471</v>
      </c>
      <c r="AF10" s="2">
        <f t="shared" si="10"/>
        <v>795.0656511608471</v>
      </c>
      <c r="AG10" s="2">
        <f t="shared" si="11"/>
        <v>795.17090037190701</v>
      </c>
      <c r="AH10" s="2">
        <f t="shared" si="12"/>
        <v>795.17090037190701</v>
      </c>
      <c r="AI10" s="2">
        <f t="shared" si="13"/>
        <v>795.15732765875714</v>
      </c>
      <c r="AJ10" s="2">
        <f t="shared" si="14"/>
        <v>795.15732765875714</v>
      </c>
      <c r="AK10" s="2">
        <f t="shared" si="15"/>
        <v>795.15907783943203</v>
      </c>
      <c r="AL10" s="2">
        <f t="shared" si="16"/>
        <v>795.15907783943203</v>
      </c>
      <c r="AM10" s="2">
        <f t="shared" si="17"/>
        <v>795.15885215418314</v>
      </c>
      <c r="AN10" s="2">
        <f t="shared" si="18"/>
        <v>795.15885215418314</v>
      </c>
      <c r="AO10" s="2">
        <f t="shared" si="19"/>
        <v>795.15888125619006</v>
      </c>
      <c r="AP10" s="2">
        <f t="shared" si="20"/>
        <v>795.15888125619006</v>
      </c>
      <c r="AQ10" s="2">
        <f t="shared" si="21"/>
        <v>795.15887750349918</v>
      </c>
      <c r="AR10" s="2">
        <f t="shared" si="22"/>
        <v>795.15887750349918</v>
      </c>
      <c r="AS10" s="2">
        <f t="shared" si="23"/>
        <v>795.1588779874071</v>
      </c>
      <c r="AT10" s="2">
        <f t="shared" si="24"/>
        <v>795.1588779874071</v>
      </c>
      <c r="AU10" s="2">
        <f t="shared" si="25"/>
        <v>795.15887792500735</v>
      </c>
      <c r="AV10" s="2">
        <f t="shared" si="26"/>
        <v>795.15887792500735</v>
      </c>
      <c r="AW10" s="2">
        <f t="shared" si="27"/>
        <v>795.15887793305376</v>
      </c>
      <c r="AX10" s="2">
        <f t="shared" si="28"/>
        <v>795.15887793305376</v>
      </c>
      <c r="AY10" s="2">
        <f t="shared" si="29"/>
        <v>795.15887793201614</v>
      </c>
      <c r="AZ10" s="2">
        <f t="shared" si="30"/>
        <v>795.15887793201614</v>
      </c>
      <c r="BA10" s="2">
        <f t="shared" si="31"/>
        <v>795.15887793214995</v>
      </c>
      <c r="BB10" s="2">
        <f t="shared" si="32"/>
        <v>795.15887793214995</v>
      </c>
    </row>
    <row r="11" spans="1:54" ht="15.9" customHeight="1">
      <c r="A11" s="100" t="s">
        <v>18</v>
      </c>
      <c r="B11" s="101">
        <v>1.7</v>
      </c>
      <c r="C11" s="102">
        <v>1.25</v>
      </c>
      <c r="D11" s="67">
        <f t="shared" si="0"/>
        <v>0.27950849718747373</v>
      </c>
      <c r="E11" s="104" t="s">
        <v>127</v>
      </c>
      <c r="F11" s="70">
        <f>VLOOKUP(E11,Podaci1!$A$134:$C$143,2)</f>
        <v>14.4</v>
      </c>
      <c r="G11" s="71">
        <f t="shared" si="1"/>
        <v>1.716248416804536</v>
      </c>
      <c r="H11" s="67">
        <f t="shared" si="33"/>
        <v>0.49397543096949947</v>
      </c>
      <c r="I11" s="67">
        <f t="shared" si="2"/>
        <v>0.83975823264814908</v>
      </c>
      <c r="J11" s="8"/>
      <c r="K11" s="6"/>
      <c r="L11" s="6"/>
      <c r="M11" s="7"/>
      <c r="N11" s="105">
        <v>10</v>
      </c>
      <c r="O11" s="19">
        <f t="shared" si="34"/>
        <v>0.29057378292323499</v>
      </c>
      <c r="P11" s="19">
        <f t="shared" si="35"/>
        <v>0.49397543096949947</v>
      </c>
      <c r="Q11" s="6"/>
      <c r="R11" s="17">
        <f t="shared" si="3"/>
        <v>25561.047169427602</v>
      </c>
      <c r="S11" s="18">
        <f t="shared" si="4"/>
        <v>2.1584084084084082E-4</v>
      </c>
      <c r="T11" s="14">
        <f t="shared" si="5"/>
        <v>4.2477420945796381E-2</v>
      </c>
      <c r="U11" s="2">
        <v>100000</v>
      </c>
      <c r="V11" s="2">
        <v>0</v>
      </c>
      <c r="W11" s="2">
        <f t="shared" si="36"/>
        <v>2140.4254656193139</v>
      </c>
      <c r="X11" s="2">
        <f t="shared" si="37"/>
        <v>2140.4254656193139</v>
      </c>
      <c r="Y11" s="2">
        <f t="shared" si="38"/>
        <v>2946.399053047593</v>
      </c>
      <c r="Z11" s="2">
        <f t="shared" si="39"/>
        <v>2946.399053047593</v>
      </c>
      <c r="AA11" s="2">
        <f t="shared" si="40"/>
        <v>2838.7929287926645</v>
      </c>
      <c r="AB11" s="2">
        <f t="shared" si="6"/>
        <v>2838.7929287926645</v>
      </c>
      <c r="AC11" s="2">
        <f t="shared" si="7"/>
        <v>2850.8364909400552</v>
      </c>
      <c r="AD11" s="2">
        <f t="shared" si="8"/>
        <v>2850.8364909400552</v>
      </c>
      <c r="AE11" s="2">
        <f t="shared" si="9"/>
        <v>2849.4597722380909</v>
      </c>
      <c r="AF11" s="2">
        <f t="shared" si="10"/>
        <v>2849.4597722380909</v>
      </c>
      <c r="AG11" s="2">
        <f t="shared" si="11"/>
        <v>2849.6167706056017</v>
      </c>
      <c r="AH11" s="2">
        <f t="shared" si="12"/>
        <v>2849.6167706056017</v>
      </c>
      <c r="AI11" s="2">
        <f t="shared" si="13"/>
        <v>2849.5988619162158</v>
      </c>
      <c r="AJ11" s="2">
        <f t="shared" si="14"/>
        <v>2849.5988619162158</v>
      </c>
      <c r="AK11" s="2">
        <f t="shared" si="15"/>
        <v>2849.6009046836602</v>
      </c>
      <c r="AL11" s="2">
        <f t="shared" si="16"/>
        <v>2849.6009046836602</v>
      </c>
      <c r="AM11" s="2">
        <f t="shared" si="17"/>
        <v>2849.600671673104</v>
      </c>
      <c r="AN11" s="2">
        <f t="shared" si="18"/>
        <v>2849.600671673104</v>
      </c>
      <c r="AO11" s="2">
        <f t="shared" si="19"/>
        <v>2849.6006982517033</v>
      </c>
      <c r="AP11" s="2">
        <f t="shared" si="20"/>
        <v>2849.6006982517033</v>
      </c>
      <c r="AQ11" s="2">
        <f t="shared" si="21"/>
        <v>2849.6006952199864</v>
      </c>
      <c r="AR11" s="2">
        <f t="shared" si="22"/>
        <v>2849.6006952199864</v>
      </c>
      <c r="AS11" s="2">
        <f t="shared" si="23"/>
        <v>2849.6006955658027</v>
      </c>
      <c r="AT11" s="2">
        <f t="shared" si="24"/>
        <v>2849.6006955658027</v>
      </c>
      <c r="AU11" s="2">
        <f t="shared" si="25"/>
        <v>2849.600695526357</v>
      </c>
      <c r="AV11" s="2">
        <f t="shared" si="26"/>
        <v>2849.600695526357</v>
      </c>
      <c r="AW11" s="2">
        <f t="shared" si="27"/>
        <v>2849.6006955308562</v>
      </c>
      <c r="AX11" s="2">
        <f t="shared" si="28"/>
        <v>2849.6006955308562</v>
      </c>
      <c r="AY11" s="2">
        <f t="shared" si="29"/>
        <v>2849.6006955303433</v>
      </c>
      <c r="AZ11" s="2">
        <f t="shared" si="30"/>
        <v>2849.6006955303433</v>
      </c>
      <c r="BA11" s="2">
        <f t="shared" si="31"/>
        <v>2849.600695530401</v>
      </c>
      <c r="BB11" s="2">
        <f t="shared" si="32"/>
        <v>2849.600695530401</v>
      </c>
    </row>
    <row r="12" spans="1:54" ht="15.9" customHeight="1">
      <c r="A12" s="100" t="s">
        <v>19</v>
      </c>
      <c r="B12" s="101">
        <v>1.2</v>
      </c>
      <c r="C12" s="102">
        <v>1.5</v>
      </c>
      <c r="D12" s="67">
        <f t="shared" si="0"/>
        <v>0.30618621784789724</v>
      </c>
      <c r="E12" s="104" t="s">
        <v>131</v>
      </c>
      <c r="F12" s="70">
        <f>VLOOKUP(E12,Podaci1!$A$134:$C$143,2)</f>
        <v>36.200000000000003</v>
      </c>
      <c r="G12" s="71">
        <f t="shared" si="1"/>
        <v>0.29749427720219007</v>
      </c>
      <c r="H12" s="67">
        <f t="shared" si="33"/>
        <v>4.9312820225856395E-3</v>
      </c>
      <c r="I12" s="67">
        <f t="shared" si="2"/>
        <v>5.9175384271027672E-3</v>
      </c>
      <c r="J12" s="8"/>
      <c r="K12" s="6"/>
      <c r="L12" s="6"/>
      <c r="M12" s="7"/>
      <c r="N12" s="105">
        <v>10</v>
      </c>
      <c r="O12" s="19">
        <f t="shared" si="34"/>
        <v>4.109401685488033E-3</v>
      </c>
      <c r="P12" s="19">
        <f t="shared" si="35"/>
        <v>4.9312820225856395E-3</v>
      </c>
      <c r="Q12" s="6"/>
      <c r="R12" s="17">
        <f t="shared" si="3"/>
        <v>305.51285988245922</v>
      </c>
      <c r="S12" s="18">
        <f t="shared" si="4"/>
        <v>8.5859340002986397E-5</v>
      </c>
      <c r="T12" s="14">
        <f t="shared" si="5"/>
        <v>1.0657099550468679E-2</v>
      </c>
      <c r="U12" s="2">
        <v>100000</v>
      </c>
      <c r="V12" s="2">
        <v>0</v>
      </c>
      <c r="W12" s="2">
        <f t="shared" si="36"/>
        <v>19.857412277917216</v>
      </c>
      <c r="X12" s="2">
        <f t="shared" si="37"/>
        <v>19.857412277917216</v>
      </c>
      <c r="Y12" s="2">
        <f t="shared" si="38"/>
        <v>44.986205280790159</v>
      </c>
      <c r="Z12" s="2">
        <f t="shared" si="39"/>
        <v>44.986205280790159</v>
      </c>
      <c r="AA12" s="2">
        <f t="shared" si="40"/>
        <v>39.643912196445612</v>
      </c>
      <c r="AB12" s="2">
        <f t="shared" si="6"/>
        <v>39.643912196445612</v>
      </c>
      <c r="AC12" s="2">
        <f t="shared" si="7"/>
        <v>40.399585991936519</v>
      </c>
      <c r="AD12" s="2">
        <f t="shared" si="8"/>
        <v>40.399585991936519</v>
      </c>
      <c r="AE12" s="2">
        <f t="shared" si="9"/>
        <v>40.285199785599971</v>
      </c>
      <c r="AF12" s="2">
        <f t="shared" si="10"/>
        <v>40.285199785599971</v>
      </c>
      <c r="AG12" s="2">
        <f t="shared" si="11"/>
        <v>40.302341927497231</v>
      </c>
      <c r="AH12" s="2">
        <f t="shared" si="12"/>
        <v>40.302341927497231</v>
      </c>
      <c r="AI12" s="2">
        <f t="shared" si="13"/>
        <v>40.299769101100715</v>
      </c>
      <c r="AJ12" s="2">
        <f t="shared" si="14"/>
        <v>40.299769101100715</v>
      </c>
      <c r="AK12" s="2">
        <f t="shared" si="15"/>
        <v>40.300155163745174</v>
      </c>
      <c r="AL12" s="2">
        <f t="shared" si="16"/>
        <v>40.300155163745174</v>
      </c>
      <c r="AM12" s="2">
        <f t="shared" si="17"/>
        <v>40.300097231574576</v>
      </c>
      <c r="AN12" s="2">
        <f t="shared" si="18"/>
        <v>40.300097231574576</v>
      </c>
      <c r="AO12" s="2">
        <f t="shared" si="19"/>
        <v>40.300105924773383</v>
      </c>
      <c r="AP12" s="2">
        <f t="shared" si="20"/>
        <v>40.300105924773383</v>
      </c>
      <c r="AQ12" s="2">
        <f t="shared" si="21"/>
        <v>40.30010462028639</v>
      </c>
      <c r="AR12" s="2">
        <f t="shared" si="22"/>
        <v>40.30010462028639</v>
      </c>
      <c r="AS12" s="2">
        <f t="shared" si="23"/>
        <v>40.300104816035528</v>
      </c>
      <c r="AT12" s="2">
        <f t="shared" si="24"/>
        <v>40.300104816035528</v>
      </c>
      <c r="AU12" s="2">
        <f t="shared" si="25"/>
        <v>40.300104786661734</v>
      </c>
      <c r="AV12" s="2">
        <f t="shared" si="26"/>
        <v>40.300104786661734</v>
      </c>
      <c r="AW12" s="2">
        <f t="shared" si="27"/>
        <v>40.300104791069515</v>
      </c>
      <c r="AX12" s="2">
        <f t="shared" si="28"/>
        <v>40.300104791069515</v>
      </c>
      <c r="AY12" s="2">
        <f t="shared" si="29"/>
        <v>40.300104790408085</v>
      </c>
      <c r="AZ12" s="2">
        <f t="shared" si="30"/>
        <v>40.300104790408085</v>
      </c>
      <c r="BA12" s="2">
        <f t="shared" si="31"/>
        <v>40.300104790507341</v>
      </c>
      <c r="BB12" s="2">
        <f t="shared" si="32"/>
        <v>40.300104790507341</v>
      </c>
    </row>
    <row r="13" spans="1:54" ht="15.9" customHeight="1">
      <c r="A13" s="100" t="s">
        <v>22</v>
      </c>
      <c r="B13" s="101">
        <v>3.4</v>
      </c>
      <c r="C13" s="102">
        <v>2.25</v>
      </c>
      <c r="D13" s="67">
        <f t="shared" si="0"/>
        <v>0.375</v>
      </c>
      <c r="E13" s="104" t="s">
        <v>130</v>
      </c>
      <c r="F13" s="70">
        <f>VLOOKUP(E13,Podaci1!$A$134:$C$143,2)</f>
        <v>29</v>
      </c>
      <c r="G13" s="71">
        <f t="shared" si="1"/>
        <v>0.5677346364752508</v>
      </c>
      <c r="H13" s="67">
        <f t="shared" si="33"/>
        <v>5.7314547265222546E-2</v>
      </c>
      <c r="I13" s="67">
        <f t="shared" si="2"/>
        <v>0.19486946070175665</v>
      </c>
      <c r="J13" s="8"/>
      <c r="K13" s="6"/>
      <c r="L13" s="6"/>
      <c r="M13" s="7"/>
      <c r="N13" s="105">
        <v>10</v>
      </c>
      <c r="O13" s="19">
        <f t="shared" si="34"/>
        <v>1.6857219783888985E-2</v>
      </c>
      <c r="P13" s="19">
        <f t="shared" si="35"/>
        <v>5.7314547265222546E-2</v>
      </c>
      <c r="Q13" s="6"/>
      <c r="R13" s="17">
        <f t="shared" si="3"/>
        <v>1388.908442703686</v>
      </c>
      <c r="S13" s="18">
        <f t="shared" si="4"/>
        <v>1.0717614165890027E-4</v>
      </c>
      <c r="T13" s="14">
        <f t="shared" si="5"/>
        <v>1.4862945372902487E-2</v>
      </c>
      <c r="U13" s="2">
        <v>100000</v>
      </c>
      <c r="V13" s="2">
        <v>0</v>
      </c>
      <c r="W13" s="2">
        <f t="shared" si="36"/>
        <v>95.581146321062846</v>
      </c>
      <c r="X13" s="2">
        <f t="shared" si="37"/>
        <v>95.581146321062846</v>
      </c>
      <c r="Y13" s="2">
        <f t="shared" si="38"/>
        <v>178.62153332807748</v>
      </c>
      <c r="Z13" s="2">
        <f t="shared" si="39"/>
        <v>178.62153332807748</v>
      </c>
      <c r="AA13" s="2">
        <f t="shared" si="40"/>
        <v>163.57742031707451</v>
      </c>
      <c r="AB13" s="2">
        <f t="shared" si="6"/>
        <v>163.57742031707451</v>
      </c>
      <c r="AC13" s="2">
        <f t="shared" si="7"/>
        <v>165.55538014359362</v>
      </c>
      <c r="AD13" s="2">
        <f t="shared" si="8"/>
        <v>165.55538014359362</v>
      </c>
      <c r="AE13" s="2">
        <f t="shared" si="9"/>
        <v>165.28261812439558</v>
      </c>
      <c r="AF13" s="2">
        <f t="shared" si="10"/>
        <v>165.28261812439558</v>
      </c>
      <c r="AG13" s="2">
        <f t="shared" si="11"/>
        <v>165.31998975866449</v>
      </c>
      <c r="AH13" s="2">
        <f t="shared" si="12"/>
        <v>165.31998975866449</v>
      </c>
      <c r="AI13" s="2">
        <f t="shared" si="13"/>
        <v>165.31486485215049</v>
      </c>
      <c r="AJ13" s="2">
        <f t="shared" si="14"/>
        <v>165.31486485215049</v>
      </c>
      <c r="AK13" s="2">
        <f t="shared" si="15"/>
        <v>165.31556756344611</v>
      </c>
      <c r="AL13" s="2">
        <f t="shared" si="16"/>
        <v>165.31556756344611</v>
      </c>
      <c r="AM13" s="2">
        <f t="shared" si="17"/>
        <v>165.31547120824303</v>
      </c>
      <c r="AN13" s="2">
        <f t="shared" si="18"/>
        <v>165.31547120824303</v>
      </c>
      <c r="AO13" s="2">
        <f t="shared" si="19"/>
        <v>165.31548442036012</v>
      </c>
      <c r="AP13" s="2">
        <f t="shared" si="20"/>
        <v>165.31548442036012</v>
      </c>
      <c r="AQ13" s="2">
        <f t="shared" si="21"/>
        <v>165.31548260872887</v>
      </c>
      <c r="AR13" s="2">
        <f t="shared" si="22"/>
        <v>165.31548260872887</v>
      </c>
      <c r="AS13" s="2">
        <f t="shared" si="23"/>
        <v>165.31548285713777</v>
      </c>
      <c r="AT13" s="2">
        <f t="shared" si="24"/>
        <v>165.31548285713777</v>
      </c>
      <c r="AU13" s="2">
        <f t="shared" si="25"/>
        <v>165.31548282307622</v>
      </c>
      <c r="AV13" s="2">
        <f t="shared" si="26"/>
        <v>165.31548282307622</v>
      </c>
      <c r="AW13" s="2">
        <f t="shared" si="27"/>
        <v>165.31548282774673</v>
      </c>
      <c r="AX13" s="2">
        <f t="shared" si="28"/>
        <v>165.31548282774673</v>
      </c>
      <c r="AY13" s="2">
        <f t="shared" si="29"/>
        <v>165.31548282710628</v>
      </c>
      <c r="AZ13" s="2">
        <f t="shared" si="30"/>
        <v>165.31548282710628</v>
      </c>
      <c r="BA13" s="2">
        <f t="shared" si="31"/>
        <v>165.31548282719413</v>
      </c>
      <c r="BB13" s="2">
        <f t="shared" si="32"/>
        <v>165.31548282719413</v>
      </c>
    </row>
    <row r="14" spans="1:54" ht="15.9" customHeight="1">
      <c r="A14" s="100" t="s">
        <v>23</v>
      </c>
      <c r="B14" s="101">
        <v>3.4</v>
      </c>
      <c r="C14" s="102">
        <v>5</v>
      </c>
      <c r="D14" s="67">
        <f t="shared" si="0"/>
        <v>0.55901699437494745</v>
      </c>
      <c r="E14" s="104" t="s">
        <v>134</v>
      </c>
      <c r="F14" s="70">
        <f>VLOOKUP(E14,Podaci1!$A$134:$C$143,2)</f>
        <v>69.8</v>
      </c>
      <c r="G14" s="71">
        <f t="shared" si="1"/>
        <v>0.1460912766350804</v>
      </c>
      <c r="H14" s="67">
        <f t="shared" si="33"/>
        <v>1.7616212697399976E-3</v>
      </c>
      <c r="I14" s="67">
        <f t="shared" si="2"/>
        <v>5.9895123171159912E-3</v>
      </c>
      <c r="J14" s="8"/>
      <c r="K14" s="6"/>
      <c r="L14" s="6"/>
      <c r="M14" s="7"/>
      <c r="N14" s="105">
        <v>10</v>
      </c>
      <c r="O14" s="19">
        <f t="shared" si="34"/>
        <v>5.181239028647052E-4</v>
      </c>
      <c r="P14" s="19">
        <f t="shared" si="35"/>
        <v>1.7616212697399976E-3</v>
      </c>
      <c r="Q14" s="6"/>
      <c r="R14" s="17">
        <f t="shared" si="3"/>
        <v>38.209731019795584</v>
      </c>
      <c r="S14" s="18">
        <f t="shared" si="4"/>
        <v>4.4528769457136222E-5</v>
      </c>
      <c r="T14" s="14">
        <f t="shared" si="5"/>
        <v>3.9803269259139603E-3</v>
      </c>
      <c r="U14" s="2">
        <v>100000</v>
      </c>
      <c r="V14" s="2">
        <v>0</v>
      </c>
      <c r="W14" s="2">
        <f t="shared" si="36"/>
        <v>2.1221585031988974</v>
      </c>
      <c r="X14" s="2">
        <f t="shared" si="37"/>
        <v>2.1221585031988974</v>
      </c>
      <c r="Y14" s="2">
        <f t="shared" si="38"/>
        <v>5.8465484702601005</v>
      </c>
      <c r="Z14" s="2">
        <f t="shared" si="39"/>
        <v>5.8465484702601005</v>
      </c>
      <c r="AA14" s="2">
        <f t="shared" si="40"/>
        <v>4.9728635157867442</v>
      </c>
      <c r="AB14" s="2">
        <f t="shared" si="6"/>
        <v>4.9728635157867442</v>
      </c>
      <c r="AC14" s="2">
        <f t="shared" si="7"/>
        <v>5.098092115223773</v>
      </c>
      <c r="AD14" s="2">
        <f t="shared" si="8"/>
        <v>5.098092115223773</v>
      </c>
      <c r="AE14" s="2">
        <f t="shared" si="9"/>
        <v>5.078527366114348</v>
      </c>
      <c r="AF14" s="2">
        <f t="shared" si="10"/>
        <v>5.078527366114348</v>
      </c>
      <c r="AG14" s="2">
        <f t="shared" si="11"/>
        <v>5.0815443653067396</v>
      </c>
      <c r="AH14" s="2">
        <f t="shared" si="12"/>
        <v>5.0815443653067396</v>
      </c>
      <c r="AI14" s="2">
        <f t="shared" si="13"/>
        <v>5.0810781842879509</v>
      </c>
      <c r="AJ14" s="2">
        <f t="shared" si="14"/>
        <v>5.0810781842879509</v>
      </c>
      <c r="AK14" s="2">
        <f t="shared" si="15"/>
        <v>5.0811501952043043</v>
      </c>
      <c r="AL14" s="2">
        <f t="shared" si="16"/>
        <v>5.0811501952043043</v>
      </c>
      <c r="AM14" s="2">
        <f t="shared" si="17"/>
        <v>5.0811390711514619</v>
      </c>
      <c r="AN14" s="2">
        <f t="shared" si="18"/>
        <v>5.0811390711514619</v>
      </c>
      <c r="AO14" s="2">
        <f t="shared" si="19"/>
        <v>5.0811407895524434</v>
      </c>
      <c r="AP14" s="2">
        <f t="shared" si="20"/>
        <v>5.0811407895524434</v>
      </c>
      <c r="AQ14" s="2">
        <f t="shared" si="21"/>
        <v>5.0811405241001495</v>
      </c>
      <c r="AR14" s="2">
        <f t="shared" si="22"/>
        <v>5.0811405241001495</v>
      </c>
      <c r="AS14" s="2">
        <f t="shared" si="23"/>
        <v>5.0811405651062413</v>
      </c>
      <c r="AT14" s="2">
        <f t="shared" si="24"/>
        <v>5.0811405651062413</v>
      </c>
      <c r="AU14" s="2">
        <f t="shared" si="25"/>
        <v>5.0811405587717715</v>
      </c>
      <c r="AV14" s="2">
        <f t="shared" si="26"/>
        <v>5.0811405587717715</v>
      </c>
      <c r="AW14" s="2">
        <f t="shared" si="27"/>
        <v>5.0811405597502963</v>
      </c>
      <c r="AX14" s="2">
        <f t="shared" si="28"/>
        <v>5.0811405597502963</v>
      </c>
      <c r="AY14" s="2">
        <f t="shared" si="29"/>
        <v>5.0811405595991381</v>
      </c>
      <c r="AZ14" s="2">
        <f t="shared" si="30"/>
        <v>5.0811405595991381</v>
      </c>
      <c r="BA14" s="2">
        <f t="shared" si="31"/>
        <v>5.0811405596224892</v>
      </c>
      <c r="BB14" s="2">
        <f t="shared" si="32"/>
        <v>5.0811405596224892</v>
      </c>
    </row>
    <row r="15" spans="1:54" ht="15.9" customHeight="1">
      <c r="A15" s="100" t="s">
        <v>20</v>
      </c>
      <c r="B15" s="101">
        <v>3.4</v>
      </c>
      <c r="C15" s="102">
        <v>7.25</v>
      </c>
      <c r="D15" s="67">
        <f t="shared" si="0"/>
        <v>0.67314560089181297</v>
      </c>
      <c r="E15" s="104" t="s">
        <v>133</v>
      </c>
      <c r="F15" s="70">
        <f>VLOOKUP(E15,Podaci1!$A$134:$C$143,2)</f>
        <v>56.2</v>
      </c>
      <c r="G15" s="71">
        <f t="shared" si="1"/>
        <v>0.27136041793416038</v>
      </c>
      <c r="H15" s="67">
        <f t="shared" si="33"/>
        <v>6.8123256089948573E-3</v>
      </c>
      <c r="I15" s="67">
        <f t="shared" si="2"/>
        <v>2.3161907070582514E-2</v>
      </c>
      <c r="J15" s="8"/>
      <c r="K15" s="6"/>
      <c r="L15" s="6"/>
      <c r="M15" s="7"/>
      <c r="N15" s="105">
        <v>10</v>
      </c>
      <c r="O15" s="19">
        <f t="shared" si="34"/>
        <v>2.0036251791161344E-3</v>
      </c>
      <c r="P15" s="19">
        <f t="shared" si="35"/>
        <v>6.8123256089948573E-3</v>
      </c>
      <c r="Q15" s="6"/>
      <c r="R15" s="17">
        <f t="shared" si="3"/>
        <v>163.73348962036167</v>
      </c>
      <c r="S15" s="18">
        <f t="shared" si="4"/>
        <v>5.5304414735019708E-5</v>
      </c>
      <c r="T15" s="14">
        <f t="shared" si="5"/>
        <v>5.509312473417894E-3</v>
      </c>
      <c r="U15" s="2">
        <v>100000</v>
      </c>
      <c r="V15" s="2">
        <v>0</v>
      </c>
      <c r="W15" s="2">
        <f t="shared" si="36"/>
        <v>9.5607487161063993</v>
      </c>
      <c r="X15" s="2">
        <f t="shared" si="37"/>
        <v>9.5607487161063993</v>
      </c>
      <c r="Y15" s="2">
        <f t="shared" si="38"/>
        <v>21.874871626843927</v>
      </c>
      <c r="Z15" s="2">
        <f t="shared" si="39"/>
        <v>21.874871626843927</v>
      </c>
      <c r="AA15" s="2">
        <f t="shared" si="40"/>
        <v>19.349296299030332</v>
      </c>
      <c r="AB15" s="2">
        <f t="shared" si="6"/>
        <v>19.349296299030332</v>
      </c>
      <c r="AC15" s="2">
        <f t="shared" si="7"/>
        <v>19.69276835511285</v>
      </c>
      <c r="AD15" s="2">
        <f t="shared" si="8"/>
        <v>19.69276835511285</v>
      </c>
      <c r="AE15" s="2">
        <f t="shared" si="9"/>
        <v>19.642891049622609</v>
      </c>
      <c r="AF15" s="2">
        <f t="shared" si="10"/>
        <v>19.642891049622609</v>
      </c>
      <c r="AG15" s="2">
        <f t="shared" si="11"/>
        <v>19.650066898403686</v>
      </c>
      <c r="AH15" s="2">
        <f t="shared" si="12"/>
        <v>19.650066898403686</v>
      </c>
      <c r="AI15" s="2">
        <f t="shared" si="13"/>
        <v>19.649033121248777</v>
      </c>
      <c r="AJ15" s="2">
        <f t="shared" si="14"/>
        <v>19.649033121248777</v>
      </c>
      <c r="AK15" s="2">
        <f t="shared" si="15"/>
        <v>19.649182021895101</v>
      </c>
      <c r="AL15" s="2">
        <f t="shared" si="16"/>
        <v>19.649182021895101</v>
      </c>
      <c r="AM15" s="2">
        <f t="shared" si="17"/>
        <v>19.649160574313196</v>
      </c>
      <c r="AN15" s="2">
        <f t="shared" si="18"/>
        <v>19.649160574313196</v>
      </c>
      <c r="AO15" s="2">
        <f t="shared" si="19"/>
        <v>19.64916366360082</v>
      </c>
      <c r="AP15" s="2">
        <f t="shared" si="20"/>
        <v>19.64916366360082</v>
      </c>
      <c r="AQ15" s="2">
        <f t="shared" si="21"/>
        <v>19.649163218622757</v>
      </c>
      <c r="AR15" s="2">
        <f t="shared" si="22"/>
        <v>19.649163218622757</v>
      </c>
      <c r="AS15" s="2">
        <f t="shared" si="23"/>
        <v>19.649163282716966</v>
      </c>
      <c r="AT15" s="2">
        <f t="shared" si="24"/>
        <v>19.649163282716966</v>
      </c>
      <c r="AU15" s="2">
        <f t="shared" si="25"/>
        <v>19.649163273484902</v>
      </c>
      <c r="AV15" s="2">
        <f t="shared" si="26"/>
        <v>19.649163273484902</v>
      </c>
      <c r="AW15" s="2">
        <f t="shared" si="27"/>
        <v>19.649163274814676</v>
      </c>
      <c r="AX15" s="2">
        <f t="shared" si="28"/>
        <v>19.649163274814676</v>
      </c>
      <c r="AY15" s="2">
        <f t="shared" si="29"/>
        <v>19.649163274623135</v>
      </c>
      <c r="AZ15" s="2">
        <f t="shared" si="30"/>
        <v>19.649163274623135</v>
      </c>
      <c r="BA15" s="2">
        <f t="shared" si="31"/>
        <v>19.649163274650725</v>
      </c>
      <c r="BB15" s="2">
        <f t="shared" si="32"/>
        <v>19.649163274650725</v>
      </c>
    </row>
    <row r="16" spans="1:54" ht="15.6" customHeight="1">
      <c r="A16" s="100" t="s">
        <v>24</v>
      </c>
      <c r="B16" s="101">
        <v>3.4</v>
      </c>
      <c r="C16" s="102">
        <v>10</v>
      </c>
      <c r="D16" s="67">
        <f t="shared" si="0"/>
        <v>0.79056941504209488</v>
      </c>
      <c r="E16" s="104" t="s">
        <v>132</v>
      </c>
      <c r="F16" s="70">
        <f>VLOOKUP(E16,Podaci1!$A$134:$C$143,2)</f>
        <v>45.8</v>
      </c>
      <c r="G16" s="71">
        <f t="shared" si="1"/>
        <v>0.47986510654342057</v>
      </c>
      <c r="H16" s="67">
        <f t="shared" si="33"/>
        <v>2.3978663528550978E-2</v>
      </c>
      <c r="I16" s="67">
        <f t="shared" si="2"/>
        <v>8.1527455997073325E-2</v>
      </c>
      <c r="J16" s="8"/>
      <c r="K16" s="6"/>
      <c r="L16" s="6"/>
      <c r="M16" s="7"/>
      <c r="N16" s="105">
        <v>10</v>
      </c>
      <c r="O16" s="19">
        <f t="shared" si="34"/>
        <v>7.0525480966326408E-3</v>
      </c>
      <c r="P16" s="19">
        <f t="shared" si="35"/>
        <v>2.3978663528550978E-2</v>
      </c>
      <c r="Q16" s="6"/>
      <c r="R16" s="17">
        <f t="shared" si="3"/>
        <v>628.28067146598983</v>
      </c>
      <c r="S16" s="18">
        <f t="shared" si="4"/>
        <v>6.7862622447775284E-5</v>
      </c>
      <c r="T16" s="14">
        <f t="shared" si="5"/>
        <v>7.4886522100590875E-3</v>
      </c>
      <c r="U16" s="2">
        <v>100000</v>
      </c>
      <c r="V16" s="2">
        <v>0</v>
      </c>
      <c r="W16" s="2">
        <f t="shared" si="36"/>
        <v>38.524878425496908</v>
      </c>
      <c r="X16" s="2">
        <f t="shared" si="37"/>
        <v>38.524878425496908</v>
      </c>
      <c r="Y16" s="2">
        <f t="shared" si="38"/>
        <v>74.98011503339697</v>
      </c>
      <c r="Z16" s="2">
        <f t="shared" si="39"/>
        <v>74.98011503339697</v>
      </c>
      <c r="AA16" s="2">
        <f t="shared" si="40"/>
        <v>68.421636721168852</v>
      </c>
      <c r="AB16" s="2">
        <f t="shared" si="6"/>
        <v>68.421636721168852</v>
      </c>
      <c r="AC16" s="2">
        <f t="shared" si="7"/>
        <v>69.262968845107622</v>
      </c>
      <c r="AD16" s="2">
        <f t="shared" si="8"/>
        <v>69.262968845107622</v>
      </c>
      <c r="AE16" s="2">
        <f t="shared" si="9"/>
        <v>69.149583117092234</v>
      </c>
      <c r="AF16" s="2">
        <f t="shared" si="10"/>
        <v>69.149583117092234</v>
      </c>
      <c r="AG16" s="2">
        <f t="shared" si="11"/>
        <v>69.164764499418837</v>
      </c>
      <c r="AH16" s="2">
        <f t="shared" si="12"/>
        <v>69.164764499418837</v>
      </c>
      <c r="AI16" s="2">
        <f t="shared" si="13"/>
        <v>69.162730058374052</v>
      </c>
      <c r="AJ16" s="2">
        <f t="shared" si="14"/>
        <v>69.162730058374052</v>
      </c>
      <c r="AK16" s="2">
        <f t="shared" si="15"/>
        <v>69.163002659645414</v>
      </c>
      <c r="AL16" s="2">
        <f t="shared" si="16"/>
        <v>69.163002659645414</v>
      </c>
      <c r="AM16" s="2">
        <f t="shared" si="17"/>
        <v>69.162966132352935</v>
      </c>
      <c r="AN16" s="2">
        <f t="shared" si="18"/>
        <v>69.162966132352935</v>
      </c>
      <c r="AO16" s="2">
        <f t="shared" si="19"/>
        <v>69.162971026828586</v>
      </c>
      <c r="AP16" s="2">
        <f t="shared" si="20"/>
        <v>69.162971026828586</v>
      </c>
      <c r="AQ16" s="2">
        <f t="shared" si="21"/>
        <v>69.162970370992966</v>
      </c>
      <c r="AR16" s="2">
        <f t="shared" si="22"/>
        <v>69.162970370992966</v>
      </c>
      <c r="AS16" s="2">
        <f t="shared" si="23"/>
        <v>69.162970458871726</v>
      </c>
      <c r="AT16" s="2">
        <f t="shared" si="24"/>
        <v>69.162970458871726</v>
      </c>
      <c r="AU16" s="2">
        <f t="shared" si="25"/>
        <v>69.162970447096384</v>
      </c>
      <c r="AV16" s="2">
        <f t="shared" si="26"/>
        <v>69.162970447096384</v>
      </c>
      <c r="AW16" s="2">
        <f t="shared" si="27"/>
        <v>69.16297044867423</v>
      </c>
      <c r="AX16" s="2">
        <f t="shared" si="28"/>
        <v>69.16297044867423</v>
      </c>
      <c r="AY16" s="2">
        <f t="shared" si="29"/>
        <v>69.162970448462815</v>
      </c>
      <c r="AZ16" s="2">
        <f t="shared" si="30"/>
        <v>69.162970448462815</v>
      </c>
      <c r="BA16" s="2">
        <f t="shared" si="31"/>
        <v>69.162970448491137</v>
      </c>
      <c r="BB16" s="2">
        <f t="shared" si="32"/>
        <v>69.162970448491137</v>
      </c>
    </row>
    <row r="17" spans="1:54" ht="15.9" customHeight="1">
      <c r="A17" s="100" t="s">
        <v>31</v>
      </c>
      <c r="B17" s="101">
        <v>3.4</v>
      </c>
      <c r="C17" s="102">
        <v>12.25</v>
      </c>
      <c r="D17" s="67">
        <f t="shared" si="0"/>
        <v>0.875</v>
      </c>
      <c r="E17" s="104" t="s">
        <v>130</v>
      </c>
      <c r="F17" s="70">
        <f>VLOOKUP(E17,Podaci1!$A$134:$C$143,2)</f>
        <v>29</v>
      </c>
      <c r="G17" s="71">
        <f t="shared" si="1"/>
        <v>1.3247141517755854</v>
      </c>
      <c r="H17" s="67">
        <f t="shared" si="33"/>
        <v>0.25828713889512162</v>
      </c>
      <c r="I17" s="67">
        <f t="shared" si="2"/>
        <v>0.87817627224341344</v>
      </c>
      <c r="J17" s="8"/>
      <c r="K17" s="6"/>
      <c r="L17" s="1"/>
      <c r="M17" s="6"/>
      <c r="N17" s="105">
        <v>10</v>
      </c>
      <c r="O17" s="19">
        <f t="shared" si="34"/>
        <v>7.5966805557388717E-2</v>
      </c>
      <c r="P17" s="19">
        <f t="shared" si="35"/>
        <v>0.25828713889512162</v>
      </c>
      <c r="Q17" s="6"/>
      <c r="R17" s="17">
        <f t="shared" si="3"/>
        <v>7561.8348547200676</v>
      </c>
      <c r="S17" s="18">
        <f t="shared" si="4"/>
        <v>1.0717614165890027E-4</v>
      </c>
      <c r="T17" s="14">
        <f t="shared" si="5"/>
        <v>1.4862945372902487E-2</v>
      </c>
      <c r="U17" s="2">
        <v>100000</v>
      </c>
      <c r="V17" s="2">
        <v>0</v>
      </c>
      <c r="W17" s="2">
        <f t="shared" si="36"/>
        <v>520.38624108134206</v>
      </c>
      <c r="X17" s="2">
        <f t="shared" si="37"/>
        <v>520.38624108134206</v>
      </c>
      <c r="Y17" s="2">
        <f t="shared" si="38"/>
        <v>776.85559513673229</v>
      </c>
      <c r="Z17" s="2">
        <f t="shared" si="39"/>
        <v>776.85559513673229</v>
      </c>
      <c r="AA17" s="2">
        <f t="shared" si="40"/>
        <v>741.45672043040634</v>
      </c>
      <c r="AB17" s="2">
        <f t="shared" si="6"/>
        <v>741.45672043040634</v>
      </c>
      <c r="AC17" s="2">
        <f t="shared" si="7"/>
        <v>745.39555064271656</v>
      </c>
      <c r="AD17" s="2">
        <f t="shared" si="8"/>
        <v>745.39555064271656</v>
      </c>
      <c r="AE17" s="2">
        <f t="shared" si="9"/>
        <v>744.94573851727057</v>
      </c>
      <c r="AF17" s="2">
        <f t="shared" si="10"/>
        <v>744.94573851727057</v>
      </c>
      <c r="AG17" s="2">
        <f t="shared" si="11"/>
        <v>744.99695598896426</v>
      </c>
      <c r="AH17" s="2">
        <f t="shared" si="12"/>
        <v>744.99695598896426</v>
      </c>
      <c r="AI17" s="2">
        <f t="shared" si="13"/>
        <v>744.9911222006898</v>
      </c>
      <c r="AJ17" s="2">
        <f t="shared" si="14"/>
        <v>744.9911222006898</v>
      </c>
      <c r="AK17" s="2">
        <f t="shared" si="15"/>
        <v>744.9917866572813</v>
      </c>
      <c r="AL17" s="2">
        <f t="shared" si="16"/>
        <v>744.9917866572813</v>
      </c>
      <c r="AM17" s="2">
        <f t="shared" si="17"/>
        <v>744.99171097670114</v>
      </c>
      <c r="AN17" s="2">
        <f t="shared" si="18"/>
        <v>744.99171097670114</v>
      </c>
      <c r="AO17" s="2">
        <f t="shared" si="19"/>
        <v>744.99171959659816</v>
      </c>
      <c r="AP17" s="2">
        <f t="shared" si="20"/>
        <v>744.99171959659816</v>
      </c>
      <c r="AQ17" s="2">
        <f t="shared" si="21"/>
        <v>744.99171861480568</v>
      </c>
      <c r="AR17" s="2">
        <f t="shared" si="22"/>
        <v>744.99171861480568</v>
      </c>
      <c r="AS17" s="2">
        <f t="shared" si="23"/>
        <v>744.99171872663032</v>
      </c>
      <c r="AT17" s="2">
        <f t="shared" si="24"/>
        <v>744.99171872663032</v>
      </c>
      <c r="AU17" s="2">
        <f t="shared" si="25"/>
        <v>744.99171871389365</v>
      </c>
      <c r="AV17" s="2">
        <f t="shared" si="26"/>
        <v>744.99171871389365</v>
      </c>
      <c r="AW17" s="2">
        <f t="shared" si="27"/>
        <v>744.99171871534429</v>
      </c>
      <c r="AX17" s="2">
        <f t="shared" si="28"/>
        <v>744.99171871534429</v>
      </c>
      <c r="AY17" s="2">
        <f t="shared" si="29"/>
        <v>744.9917187151791</v>
      </c>
      <c r="AZ17" s="2">
        <f t="shared" si="30"/>
        <v>744.9917187151791</v>
      </c>
      <c r="BA17" s="2">
        <f t="shared" si="31"/>
        <v>744.99171871519786</v>
      </c>
      <c r="BB17" s="2">
        <f t="shared" si="32"/>
        <v>744.99171871519786</v>
      </c>
    </row>
    <row r="18" spans="1:54" ht="15.9" customHeight="1">
      <c r="A18" s="100" t="s">
        <v>26</v>
      </c>
      <c r="B18" s="101">
        <v>3.4</v>
      </c>
      <c r="C18" s="102">
        <v>15</v>
      </c>
      <c r="D18" s="67">
        <f t="shared" si="0"/>
        <v>0.96824583655185426</v>
      </c>
      <c r="E18" s="104" t="s">
        <v>131</v>
      </c>
      <c r="F18" s="70">
        <f>VLOOKUP(E18,Podaci1!$A$134:$C$143,2)</f>
        <v>36.200000000000003</v>
      </c>
      <c r="G18" s="71">
        <f t="shared" si="1"/>
        <v>0.940759506824425</v>
      </c>
      <c r="H18" s="67">
        <f t="shared" si="33"/>
        <v>0.10619739713648184</v>
      </c>
      <c r="I18" s="67">
        <f t="shared" si="2"/>
        <v>0.36107115026403824</v>
      </c>
      <c r="J18" s="8"/>
      <c r="K18" s="6"/>
      <c r="L18" s="1"/>
      <c r="M18" s="6"/>
      <c r="N18" s="105">
        <v>10</v>
      </c>
      <c r="O18" s="19">
        <f t="shared" si="34"/>
        <v>3.1234528569553482E-2</v>
      </c>
      <c r="P18" s="19">
        <f t="shared" si="35"/>
        <v>0.10619739713648184</v>
      </c>
      <c r="Q18" s="6"/>
      <c r="R18" s="17">
        <f t="shared" si="3"/>
        <v>3055.1285988245927</v>
      </c>
      <c r="S18" s="18">
        <f t="shared" si="4"/>
        <v>8.5859340002986397E-5</v>
      </c>
      <c r="T18" s="14">
        <f t="shared" si="5"/>
        <v>1.0657099550468679E-2</v>
      </c>
      <c r="U18" s="2">
        <v>100000</v>
      </c>
      <c r="V18" s="2">
        <v>0</v>
      </c>
      <c r="W18" s="2">
        <f t="shared" si="36"/>
        <v>198.57412277917217</v>
      </c>
      <c r="X18" s="2">
        <f t="shared" si="37"/>
        <v>198.57412277917217</v>
      </c>
      <c r="Y18" s="2">
        <f t="shared" si="38"/>
        <v>323.18148287308708</v>
      </c>
      <c r="Z18" s="2">
        <f t="shared" si="39"/>
        <v>323.18148287308708</v>
      </c>
      <c r="AA18" s="2">
        <f t="shared" si="40"/>
        <v>304.34453913781857</v>
      </c>
      <c r="AB18" s="2">
        <f t="shared" si="6"/>
        <v>304.34453913781857</v>
      </c>
      <c r="AC18" s="2">
        <f t="shared" si="7"/>
        <v>306.548905192512</v>
      </c>
      <c r="AD18" s="2">
        <f t="shared" si="8"/>
        <v>306.548905192512</v>
      </c>
      <c r="AE18" s="2">
        <f t="shared" si="9"/>
        <v>306.28229612657776</v>
      </c>
      <c r="AF18" s="2">
        <f t="shared" si="10"/>
        <v>306.28229612657776</v>
      </c>
      <c r="AG18" s="2">
        <f t="shared" si="11"/>
        <v>306.31441457075124</v>
      </c>
      <c r="AH18" s="2">
        <f t="shared" si="12"/>
        <v>306.31441457075124</v>
      </c>
      <c r="AI18" s="2">
        <f t="shared" si="13"/>
        <v>306.31054341563186</v>
      </c>
      <c r="AJ18" s="2">
        <f t="shared" si="14"/>
        <v>306.31054341563186</v>
      </c>
      <c r="AK18" s="2">
        <f t="shared" si="15"/>
        <v>306.31100996946856</v>
      </c>
      <c r="AL18" s="2">
        <f t="shared" si="16"/>
        <v>306.31100996946856</v>
      </c>
      <c r="AM18" s="2">
        <f t="shared" si="17"/>
        <v>306.31095373974404</v>
      </c>
      <c r="AN18" s="2">
        <f t="shared" si="18"/>
        <v>306.31095373974404</v>
      </c>
      <c r="AO18" s="2">
        <f t="shared" si="19"/>
        <v>306.31096051662388</v>
      </c>
      <c r="AP18" s="2">
        <f t="shared" si="20"/>
        <v>306.31096051662388</v>
      </c>
      <c r="AQ18" s="2">
        <f t="shared" si="21"/>
        <v>306.31095969986546</v>
      </c>
      <c r="AR18" s="2">
        <f t="shared" si="22"/>
        <v>306.31095969986546</v>
      </c>
      <c r="AS18" s="2">
        <f t="shared" si="23"/>
        <v>306.31095979830218</v>
      </c>
      <c r="AT18" s="2">
        <f t="shared" si="24"/>
        <v>306.31095979830218</v>
      </c>
      <c r="AU18" s="2">
        <f t="shared" si="25"/>
        <v>306.3109597864385</v>
      </c>
      <c r="AV18" s="2">
        <f t="shared" si="26"/>
        <v>306.3109597864385</v>
      </c>
      <c r="AW18" s="2">
        <f t="shared" si="27"/>
        <v>306.31095978786828</v>
      </c>
      <c r="AX18" s="2">
        <f t="shared" si="28"/>
        <v>306.31095978786828</v>
      </c>
      <c r="AY18" s="2">
        <f t="shared" si="29"/>
        <v>306.31095978769599</v>
      </c>
      <c r="AZ18" s="2">
        <f t="shared" si="30"/>
        <v>306.31095978769599</v>
      </c>
      <c r="BA18" s="2">
        <f t="shared" si="31"/>
        <v>306.3109597877168</v>
      </c>
      <c r="BB18" s="2">
        <f t="shared" si="32"/>
        <v>306.3109597877168</v>
      </c>
    </row>
    <row r="19" spans="1:54" ht="15.9" customHeight="1">
      <c r="A19" s="100" t="s">
        <v>27</v>
      </c>
      <c r="B19" s="101">
        <v>3.4</v>
      </c>
      <c r="C19" s="102">
        <v>17.25</v>
      </c>
      <c r="D19" s="67">
        <f t="shared" si="0"/>
        <v>1.0383279828647594</v>
      </c>
      <c r="E19" s="104" t="s">
        <v>135</v>
      </c>
      <c r="F19" s="70">
        <f>VLOOKUP(E19,Podaci1!$A$134:$C$143,2)</f>
        <v>85.4</v>
      </c>
      <c r="G19" s="71">
        <f t="shared" si="1"/>
        <v>0.18127125254190307</v>
      </c>
      <c r="H19" s="67">
        <f t="shared" si="33"/>
        <v>1.9852382179859646E-3</v>
      </c>
      <c r="I19" s="67">
        <f t="shared" si="2"/>
        <v>6.7498099411522792E-3</v>
      </c>
      <c r="J19" s="8"/>
      <c r="K19" s="6"/>
      <c r="L19" s="1"/>
      <c r="M19" s="6"/>
      <c r="N19" s="105">
        <v>10</v>
      </c>
      <c r="O19" s="19">
        <f t="shared" si="34"/>
        <v>5.8389359352528376E-4</v>
      </c>
      <c r="P19" s="19">
        <f t="shared" si="35"/>
        <v>1.9852382179859646E-3</v>
      </c>
      <c r="Q19" s="6"/>
      <c r="R19" s="17">
        <f t="shared" si="3"/>
        <v>48.081813015376511</v>
      </c>
      <c r="S19" s="18">
        <f t="shared" si="4"/>
        <v>3.6394708525856066E-5</v>
      </c>
      <c r="T19" s="14">
        <f t="shared" si="5"/>
        <v>2.9411357655789484E-3</v>
      </c>
      <c r="U19" s="2">
        <v>100000</v>
      </c>
      <c r="V19" s="2">
        <v>0</v>
      </c>
      <c r="W19" s="2">
        <f t="shared" si="36"/>
        <v>2.5525593525056474</v>
      </c>
      <c r="X19" s="2">
        <f t="shared" si="37"/>
        <v>2.5525593525056474</v>
      </c>
      <c r="Y19" s="2">
        <f t="shared" si="38"/>
        <v>6.4681371193930506</v>
      </c>
      <c r="Z19" s="2">
        <f t="shared" si="39"/>
        <v>6.4681371193930506</v>
      </c>
      <c r="AA19" s="2">
        <f t="shared" si="40"/>
        <v>5.6259927276988666</v>
      </c>
      <c r="AB19" s="2">
        <f t="shared" si="6"/>
        <v>5.6259927276988666</v>
      </c>
      <c r="AC19" s="2">
        <f t="shared" si="7"/>
        <v>5.7408668146792916</v>
      </c>
      <c r="AD19" s="2">
        <f t="shared" si="8"/>
        <v>5.7408668146792916</v>
      </c>
      <c r="AE19" s="2">
        <f t="shared" si="9"/>
        <v>5.7239895782380881</v>
      </c>
      <c r="AF19" s="2">
        <f t="shared" si="10"/>
        <v>5.7239895782380881</v>
      </c>
      <c r="AG19" s="2">
        <f t="shared" si="11"/>
        <v>5.7264429575333811</v>
      </c>
      <c r="AH19" s="2">
        <f t="shared" si="12"/>
        <v>5.7264429575333811</v>
      </c>
      <c r="AI19" s="2">
        <f t="shared" si="13"/>
        <v>5.726085765640633</v>
      </c>
      <c r="AJ19" s="2">
        <f t="shared" si="14"/>
        <v>5.726085765640633</v>
      </c>
      <c r="AK19" s="2">
        <f t="shared" si="15"/>
        <v>5.7261377581145823</v>
      </c>
      <c r="AL19" s="2">
        <f t="shared" si="16"/>
        <v>5.7261377581145823</v>
      </c>
      <c r="AM19" s="2">
        <f t="shared" si="17"/>
        <v>5.7261301898964705</v>
      </c>
      <c r="AN19" s="2">
        <f t="shared" si="18"/>
        <v>5.7261301898964705</v>
      </c>
      <c r="AO19" s="2">
        <f t="shared" si="19"/>
        <v>5.726131291549212</v>
      </c>
      <c r="AP19" s="2">
        <f t="shared" si="20"/>
        <v>5.726131291549212</v>
      </c>
      <c r="AQ19" s="2">
        <f t="shared" si="21"/>
        <v>5.7261311311891934</v>
      </c>
      <c r="AR19" s="2">
        <f t="shared" si="22"/>
        <v>5.7261311311891934</v>
      </c>
      <c r="AS19" s="2">
        <f t="shared" si="23"/>
        <v>5.7261311545316964</v>
      </c>
      <c r="AT19" s="2">
        <f t="shared" si="24"/>
        <v>5.7261311545316964</v>
      </c>
      <c r="AU19" s="2">
        <f t="shared" si="25"/>
        <v>5.726131151133889</v>
      </c>
      <c r="AV19" s="2">
        <f t="shared" si="26"/>
        <v>5.726131151133889</v>
      </c>
      <c r="AW19" s="2">
        <f t="shared" si="27"/>
        <v>5.7261311516284845</v>
      </c>
      <c r="AX19" s="2">
        <f t="shared" si="28"/>
        <v>5.7261311516284845</v>
      </c>
      <c r="AY19" s="2">
        <f t="shared" si="29"/>
        <v>5.7261311515564888</v>
      </c>
      <c r="AZ19" s="2">
        <f t="shared" si="30"/>
        <v>5.7261311515564888</v>
      </c>
      <c r="BA19" s="2">
        <f t="shared" si="31"/>
        <v>5.7261311515669684</v>
      </c>
      <c r="BB19" s="2">
        <f t="shared" si="32"/>
        <v>5.7261311515669684</v>
      </c>
    </row>
    <row r="20" spans="1:54" ht="15.9" customHeight="1">
      <c r="A20" s="100" t="s">
        <v>28</v>
      </c>
      <c r="B20" s="101">
        <v>3.4</v>
      </c>
      <c r="C20" s="102">
        <v>20</v>
      </c>
      <c r="D20" s="67">
        <f t="shared" si="0"/>
        <v>1.1180339887498949</v>
      </c>
      <c r="E20" s="104" t="s">
        <v>136</v>
      </c>
      <c r="F20" s="70">
        <f>VLOOKUP(E20,Podaci1!$A$134:$C$143,2)</f>
        <v>97</v>
      </c>
      <c r="G20" s="71">
        <f t="shared" si="1"/>
        <v>0.15129398308368097</v>
      </c>
      <c r="H20" s="67">
        <f t="shared" si="33"/>
        <v>1.233170979080092E-3</v>
      </c>
      <c r="I20" s="67">
        <f t="shared" si="2"/>
        <v>4.1927813288723127E-3</v>
      </c>
      <c r="J20" s="8"/>
      <c r="K20" s="6"/>
      <c r="L20" s="1"/>
      <c r="M20" s="6"/>
      <c r="N20" s="105">
        <v>10</v>
      </c>
      <c r="O20" s="19">
        <f t="shared" si="34"/>
        <v>3.6269734678826237E-4</v>
      </c>
      <c r="P20" s="19">
        <f t="shared" si="35"/>
        <v>1.233170979080092E-3</v>
      </c>
      <c r="Q20" s="6"/>
      <c r="R20" s="17">
        <f t="shared" si="3"/>
        <v>29.488481791482233</v>
      </c>
      <c r="S20" s="18">
        <f t="shared" si="4"/>
        <v>3.2042351629980493E-5</v>
      </c>
      <c r="T20" s="14">
        <f t="shared" si="5"/>
        <v>2.4296531365655084E-3</v>
      </c>
      <c r="U20" s="2">
        <v>100000</v>
      </c>
      <c r="V20" s="2">
        <v>0</v>
      </c>
      <c r="W20" s="2">
        <f t="shared" si="36"/>
        <v>1.52252194461858</v>
      </c>
      <c r="X20" s="2">
        <f t="shared" si="37"/>
        <v>1.52252194461858</v>
      </c>
      <c r="Y20" s="2">
        <f t="shared" si="38"/>
        <v>4.0488756474570273</v>
      </c>
      <c r="Z20" s="2">
        <f t="shared" si="39"/>
        <v>4.0488756474570273</v>
      </c>
      <c r="AA20" s="2">
        <f t="shared" si="40"/>
        <v>3.4900971341589471</v>
      </c>
      <c r="AB20" s="2">
        <f t="shared" si="6"/>
        <v>3.4900971341589471</v>
      </c>
      <c r="AC20" s="2">
        <f t="shared" si="7"/>
        <v>3.5668498039889918</v>
      </c>
      <c r="AD20" s="2">
        <f t="shared" si="8"/>
        <v>3.5668498039889918</v>
      </c>
      <c r="AE20" s="2">
        <f t="shared" si="9"/>
        <v>3.5554410440657831</v>
      </c>
      <c r="AF20" s="2">
        <f t="shared" si="10"/>
        <v>3.5554410440657831</v>
      </c>
      <c r="AG20" s="2">
        <f t="shared" si="11"/>
        <v>3.5571176266678002</v>
      </c>
      <c r="AH20" s="2">
        <f t="shared" si="12"/>
        <v>3.5571176266678002</v>
      </c>
      <c r="AI20" s="2">
        <f t="shared" si="13"/>
        <v>3.5568708278321051</v>
      </c>
      <c r="AJ20" s="2">
        <f t="shared" si="14"/>
        <v>3.5568708278321051</v>
      </c>
      <c r="AK20" s="2">
        <f t="shared" si="15"/>
        <v>3.5569071484829871</v>
      </c>
      <c r="AL20" s="2">
        <f t="shared" si="16"/>
        <v>3.5569071484829871</v>
      </c>
      <c r="AM20" s="2">
        <f t="shared" si="17"/>
        <v>3.5569018030858035</v>
      </c>
      <c r="AN20" s="2">
        <f t="shared" si="18"/>
        <v>3.5569018030858035</v>
      </c>
      <c r="AO20" s="2">
        <f t="shared" si="19"/>
        <v>3.5569025897764868</v>
      </c>
      <c r="AP20" s="2">
        <f t="shared" si="20"/>
        <v>3.5569025897764868</v>
      </c>
      <c r="AQ20" s="2">
        <f t="shared" si="21"/>
        <v>3.5569024739978654</v>
      </c>
      <c r="AR20" s="2">
        <f t="shared" si="22"/>
        <v>3.5569024739978654</v>
      </c>
      <c r="AS20" s="2">
        <f t="shared" si="23"/>
        <v>3.5569024910372011</v>
      </c>
      <c r="AT20" s="2">
        <f t="shared" si="24"/>
        <v>3.5569024910372011</v>
      </c>
      <c r="AU20" s="2">
        <f t="shared" si="25"/>
        <v>3.5569024885294929</v>
      </c>
      <c r="AV20" s="2">
        <f t="shared" si="26"/>
        <v>3.5569024885294929</v>
      </c>
      <c r="AW20" s="2">
        <f t="shared" si="27"/>
        <v>3.5569024888985572</v>
      </c>
      <c r="AX20" s="2">
        <f t="shared" si="28"/>
        <v>3.5569024888985572</v>
      </c>
      <c r="AY20" s="2">
        <f t="shared" si="29"/>
        <v>3.556902488844242</v>
      </c>
      <c r="AZ20" s="2">
        <f t="shared" si="30"/>
        <v>3.556902488844242</v>
      </c>
      <c r="BA20" s="2">
        <f t="shared" si="31"/>
        <v>3.5569024888522351</v>
      </c>
      <c r="BB20" s="2">
        <f t="shared" si="32"/>
        <v>3.5569024888522351</v>
      </c>
    </row>
    <row r="21" spans="1:54" ht="15.9" customHeight="1">
      <c r="A21" s="100" t="s">
        <v>29</v>
      </c>
      <c r="B21" s="101">
        <v>4</v>
      </c>
      <c r="C21" s="102">
        <v>22.25</v>
      </c>
      <c r="D21" s="67">
        <f t="shared" si="0"/>
        <v>1.1792476415070754</v>
      </c>
      <c r="E21" s="104" t="s">
        <v>133</v>
      </c>
      <c r="F21" s="70">
        <f>VLOOKUP(E21,Podaci1!$A$134:$C$143,2)</f>
        <v>56.2</v>
      </c>
      <c r="G21" s="71">
        <f t="shared" si="1"/>
        <v>0.47538174864885291</v>
      </c>
      <c r="H21" s="67">
        <f t="shared" si="33"/>
        <v>2.1478221703366163E-2</v>
      </c>
      <c r="I21" s="67">
        <f t="shared" si="2"/>
        <v>8.5912886813464651E-2</v>
      </c>
      <c r="J21" s="8"/>
      <c r="K21" s="6"/>
      <c r="L21" s="1"/>
      <c r="M21" s="6"/>
      <c r="N21" s="105">
        <v>10</v>
      </c>
      <c r="O21" s="19">
        <f t="shared" si="34"/>
        <v>5.3695554258415407E-3</v>
      </c>
      <c r="P21" s="19">
        <f t="shared" si="35"/>
        <v>2.1478221703366163E-2</v>
      </c>
      <c r="Q21" s="6"/>
      <c r="R21" s="17">
        <f t="shared" si="3"/>
        <v>502.49243366248919</v>
      </c>
      <c r="S21" s="18">
        <f t="shared" si="4"/>
        <v>5.5304414735019708E-5</v>
      </c>
      <c r="T21" s="14">
        <f t="shared" si="5"/>
        <v>5.509312473417894E-3</v>
      </c>
      <c r="U21" s="2">
        <v>100000</v>
      </c>
      <c r="V21" s="2">
        <v>0</v>
      </c>
      <c r="W21" s="2">
        <f t="shared" si="36"/>
        <v>29.341608128740329</v>
      </c>
      <c r="X21" s="2">
        <f t="shared" si="37"/>
        <v>29.341608128740329</v>
      </c>
      <c r="Y21" s="2">
        <f t="shared" si="38"/>
        <v>56.979578231217815</v>
      </c>
      <c r="Z21" s="2">
        <f t="shared" si="39"/>
        <v>56.979578231217815</v>
      </c>
      <c r="AA21" s="2">
        <f t="shared" si="40"/>
        <v>52.118851548723093</v>
      </c>
      <c r="AB21" s="2">
        <f t="shared" si="6"/>
        <v>52.118851548723093</v>
      </c>
      <c r="AC21" s="2">
        <f t="shared" si="7"/>
        <v>52.7293133407494</v>
      </c>
      <c r="AD21" s="2">
        <f t="shared" si="8"/>
        <v>52.7293133407494</v>
      </c>
      <c r="AE21" s="2">
        <f t="shared" si="9"/>
        <v>52.648875166909868</v>
      </c>
      <c r="AF21" s="2">
        <f t="shared" si="10"/>
        <v>52.648875166909868</v>
      </c>
      <c r="AG21" s="2">
        <f t="shared" si="11"/>
        <v>52.65940846987484</v>
      </c>
      <c r="AH21" s="2">
        <f t="shared" si="12"/>
        <v>52.65940846987484</v>
      </c>
      <c r="AI21" s="2">
        <f t="shared" si="13"/>
        <v>52.658028017392468</v>
      </c>
      <c r="AJ21" s="2">
        <f t="shared" si="14"/>
        <v>52.658028017392468</v>
      </c>
      <c r="AK21" s="2">
        <f t="shared" si="15"/>
        <v>52.658208914615727</v>
      </c>
      <c r="AL21" s="2">
        <f t="shared" si="16"/>
        <v>52.658208914615727</v>
      </c>
      <c r="AM21" s="2">
        <f t="shared" si="17"/>
        <v>52.658185209153615</v>
      </c>
      <c r="AN21" s="2">
        <f t="shared" si="18"/>
        <v>52.658185209153615</v>
      </c>
      <c r="AO21" s="2">
        <f t="shared" si="19"/>
        <v>52.658188315602089</v>
      </c>
      <c r="AP21" s="2">
        <f t="shared" si="20"/>
        <v>52.658188315602089</v>
      </c>
      <c r="AQ21" s="2">
        <f t="shared" si="21"/>
        <v>52.658187908521874</v>
      </c>
      <c r="AR21" s="2">
        <f t="shared" si="22"/>
        <v>52.658187908521874</v>
      </c>
      <c r="AS21" s="2">
        <f t="shared" si="23"/>
        <v>52.658187961867142</v>
      </c>
      <c r="AT21" s="2">
        <f t="shared" si="24"/>
        <v>52.658187961867142</v>
      </c>
      <c r="AU21" s="2">
        <f t="shared" si="25"/>
        <v>52.658187954876581</v>
      </c>
      <c r="AV21" s="2">
        <f t="shared" si="26"/>
        <v>52.658187954876581</v>
      </c>
      <c r="AW21" s="2">
        <f t="shared" si="27"/>
        <v>52.658187955792641</v>
      </c>
      <c r="AX21" s="2">
        <f t="shared" si="28"/>
        <v>52.658187955792641</v>
      </c>
      <c r="AY21" s="2">
        <f t="shared" si="29"/>
        <v>52.658187955672609</v>
      </c>
      <c r="AZ21" s="2">
        <f t="shared" si="30"/>
        <v>52.658187955672609</v>
      </c>
      <c r="BA21" s="2">
        <f t="shared" si="31"/>
        <v>52.658187955688348</v>
      </c>
      <c r="BB21" s="2">
        <f t="shared" si="32"/>
        <v>52.658187955688348</v>
      </c>
    </row>
    <row r="22" spans="1:54" ht="15.9" customHeight="1">
      <c r="A22" s="100" t="s">
        <v>30</v>
      </c>
      <c r="B22" s="101">
        <v>1.6</v>
      </c>
      <c r="C22" s="102">
        <v>24</v>
      </c>
      <c r="D22" s="67">
        <f t="shared" si="0"/>
        <v>1.2247448713915889</v>
      </c>
      <c r="E22" s="104" t="s">
        <v>127</v>
      </c>
      <c r="F22" s="70">
        <f>VLOOKUP(E22,Podaci1!$A$134:$C$143,2)</f>
        <v>14.4</v>
      </c>
      <c r="G22" s="71">
        <f t="shared" si="1"/>
        <v>7.5202237773309815</v>
      </c>
      <c r="H22" s="67">
        <f t="shared" si="33"/>
        <v>7.0245948910088192</v>
      </c>
      <c r="I22" s="67">
        <f t="shared" si="2"/>
        <v>11.239351825614111</v>
      </c>
      <c r="J22" s="8"/>
      <c r="K22" s="6"/>
      <c r="L22" s="1"/>
      <c r="M22" s="6"/>
      <c r="N22" s="105">
        <v>10</v>
      </c>
      <c r="O22" s="19">
        <f t="shared" si="34"/>
        <v>4.3903718068805118</v>
      </c>
      <c r="P22" s="19">
        <f t="shared" si="35"/>
        <v>7.0245948910088192</v>
      </c>
      <c r="Q22" s="6"/>
      <c r="R22" s="17">
        <f t="shared" si="3"/>
        <v>490772.1056530099</v>
      </c>
      <c r="S22" s="18">
        <f t="shared" si="4"/>
        <v>2.1584084084084082E-4</v>
      </c>
      <c r="T22" s="14">
        <f t="shared" si="5"/>
        <v>4.2477420945796381E-2</v>
      </c>
      <c r="U22" s="2">
        <v>100000</v>
      </c>
      <c r="V22" s="2">
        <v>0</v>
      </c>
      <c r="W22" s="2">
        <f t="shared" si="36"/>
        <v>41096.16893989082</v>
      </c>
      <c r="X22" s="2">
        <f t="shared" si="37"/>
        <v>41096.16893989082</v>
      </c>
      <c r="Y22" s="2">
        <f t="shared" si="38"/>
        <v>43182.11849065667</v>
      </c>
      <c r="Z22" s="2">
        <f t="shared" si="39"/>
        <v>43182.11849065667</v>
      </c>
      <c r="AA22" s="2">
        <f t="shared" si="40"/>
        <v>43047.613183415197</v>
      </c>
      <c r="AB22" s="2">
        <f t="shared" si="6"/>
        <v>43047.613183415197</v>
      </c>
      <c r="AC22" s="2">
        <f t="shared" si="7"/>
        <v>43056.019657448524</v>
      </c>
      <c r="AD22" s="2">
        <f t="shared" si="8"/>
        <v>43056.019657448524</v>
      </c>
      <c r="AE22" s="2">
        <f t="shared" si="9"/>
        <v>43055.493220767887</v>
      </c>
      <c r="AF22" s="2">
        <f t="shared" si="10"/>
        <v>43055.493220767887</v>
      </c>
      <c r="AG22" s="2">
        <f t="shared" si="11"/>
        <v>43055.526183616086</v>
      </c>
      <c r="AH22" s="2">
        <f t="shared" si="12"/>
        <v>43055.526183616086</v>
      </c>
      <c r="AI22" s="2">
        <f t="shared" si="13"/>
        <v>43055.524119630412</v>
      </c>
      <c r="AJ22" s="2">
        <f t="shared" si="14"/>
        <v>43055.524119630412</v>
      </c>
      <c r="AK22" s="2">
        <f t="shared" si="15"/>
        <v>43055.52424886787</v>
      </c>
      <c r="AL22" s="2">
        <f t="shared" si="16"/>
        <v>43055.52424886787</v>
      </c>
      <c r="AM22" s="2">
        <f t="shared" si="17"/>
        <v>43055.524240775609</v>
      </c>
      <c r="AN22" s="2">
        <f t="shared" si="18"/>
        <v>43055.524240775609</v>
      </c>
      <c r="AO22" s="2">
        <f t="shared" si="19"/>
        <v>43055.524241282306</v>
      </c>
      <c r="AP22" s="2">
        <f t="shared" si="20"/>
        <v>43055.524241282306</v>
      </c>
      <c r="AQ22" s="2">
        <f t="shared" si="21"/>
        <v>43055.524241250576</v>
      </c>
      <c r="AR22" s="2">
        <f t="shared" si="22"/>
        <v>43055.524241250576</v>
      </c>
      <c r="AS22" s="2">
        <f t="shared" si="23"/>
        <v>43055.524241252562</v>
      </c>
      <c r="AT22" s="2">
        <f t="shared" si="24"/>
        <v>43055.524241252562</v>
      </c>
      <c r="AU22" s="2">
        <f t="shared" si="25"/>
        <v>43055.524241252439</v>
      </c>
      <c r="AV22" s="2">
        <f t="shared" si="26"/>
        <v>43055.524241252439</v>
      </c>
      <c r="AW22" s="2">
        <f t="shared" si="27"/>
        <v>43055.524241252453</v>
      </c>
      <c r="AX22" s="2">
        <f t="shared" si="28"/>
        <v>43055.524241252453</v>
      </c>
      <c r="AY22" s="2">
        <f t="shared" si="29"/>
        <v>43055.524241252453</v>
      </c>
      <c r="AZ22" s="2">
        <f t="shared" si="30"/>
        <v>43055.524241252453</v>
      </c>
      <c r="BA22" s="2">
        <f t="shared" si="31"/>
        <v>43055.524241252453</v>
      </c>
      <c r="BB22" s="2">
        <f t="shared" si="32"/>
        <v>43055.524241252453</v>
      </c>
    </row>
    <row r="23" spans="1:54" ht="16.8">
      <c r="A23" s="40"/>
      <c r="B23" s="45"/>
      <c r="C23" s="49"/>
      <c r="D23" s="67"/>
      <c r="E23" s="57"/>
      <c r="F23" s="72"/>
      <c r="G23" s="71"/>
      <c r="H23" s="73" t="s">
        <v>25</v>
      </c>
      <c r="I23" s="74">
        <f>SUM(I9:I22)</f>
        <v>15.811763211205015</v>
      </c>
      <c r="J23" s="9" t="s">
        <v>21</v>
      </c>
      <c r="K23" s="6"/>
      <c r="L23" s="1"/>
      <c r="M23" s="6"/>
      <c r="P23" s="11"/>
    </row>
    <row r="24" spans="1:54">
      <c r="A24" s="40"/>
      <c r="B24" s="46"/>
      <c r="C24" s="46"/>
      <c r="D24" s="68"/>
      <c r="E24" s="58"/>
      <c r="F24" s="68"/>
      <c r="G24" s="68"/>
      <c r="H24" s="68"/>
      <c r="I24" s="68"/>
      <c r="J24" s="8"/>
      <c r="L24" s="1"/>
      <c r="M24" s="6"/>
    </row>
    <row r="25" spans="1:54">
      <c r="L25" s="1"/>
      <c r="M25" s="6"/>
    </row>
  </sheetData>
  <sheetProtection sheet="1" objects="1" scenarios="1"/>
  <dataValidations count="1">
    <dataValidation type="list" allowBlank="1" showInputMessage="1" showErrorMessage="1" sqref="N9:N22">
      <formula1>$R$2:$R$4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Podaci1!$A$134:$A$143</xm:f>
          </x14:formula1>
          <xm:sqref>E9:E22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25"/>
  <sheetViews>
    <sheetView topLeftCell="A4" workbookViewId="0">
      <selection activeCell="C13" sqref="C13"/>
    </sheetView>
  </sheetViews>
  <sheetFormatPr defaultColWidth="12.5546875" defaultRowHeight="15"/>
  <cols>
    <col min="1" max="1" width="10.33203125" style="33" customWidth="1"/>
    <col min="2" max="2" width="8.6640625" style="33" customWidth="1"/>
    <col min="3" max="3" width="11.33203125" style="33" customWidth="1"/>
    <col min="4" max="4" width="15.109375" style="95" customWidth="1"/>
    <col min="5" max="5" width="47.44140625" style="50" customWidth="1"/>
    <col min="6" max="6" width="11" style="60" bestFit="1" customWidth="1"/>
    <col min="7" max="7" width="10.33203125" style="60" bestFit="1" customWidth="1"/>
    <col min="8" max="8" width="10" style="60" customWidth="1"/>
    <col min="9" max="9" width="10.5546875" style="60" bestFit="1" customWidth="1"/>
    <col min="10" max="10" width="2.88671875" style="2" customWidth="1"/>
    <col min="11" max="11" width="5.88671875" style="2" customWidth="1"/>
    <col min="12" max="12" width="10" style="2" customWidth="1"/>
    <col min="13" max="13" width="7.44140625" style="2" customWidth="1"/>
    <col min="14" max="14" width="15.5546875" style="33" bestFit="1" customWidth="1"/>
    <col min="15" max="15" width="15.5546875" style="19" hidden="1" customWidth="1"/>
    <col min="16" max="16" width="15.5546875" style="17" hidden="1" customWidth="1"/>
    <col min="17" max="17" width="15.5546875" style="2" hidden="1" customWidth="1"/>
    <col min="18" max="19" width="19.5546875" style="2" hidden="1" customWidth="1"/>
    <col min="20" max="20" width="16.88671875" style="14" hidden="1" customWidth="1"/>
    <col min="21" max="21" width="0" style="2" hidden="1" customWidth="1"/>
    <col min="22" max="22" width="22.33203125" style="2" hidden="1" customWidth="1"/>
    <col min="23" max="29" width="16.88671875" style="2" hidden="1" customWidth="1"/>
    <col min="30" max="54" width="0" style="2" hidden="1" customWidth="1"/>
    <col min="55" max="16384" width="12.5546875" style="2"/>
  </cols>
  <sheetData>
    <row r="1" spans="1:54" ht="15.6">
      <c r="R1" s="2" t="s">
        <v>34</v>
      </c>
      <c r="S1" s="2" t="s">
        <v>35</v>
      </c>
      <c r="T1" s="14" t="s">
        <v>36</v>
      </c>
      <c r="U1" s="2" t="s">
        <v>32</v>
      </c>
      <c r="V1" s="2" t="s">
        <v>37</v>
      </c>
      <c r="W1" s="2" t="s">
        <v>38</v>
      </c>
    </row>
    <row r="2" spans="1:54" ht="15.9" customHeight="1">
      <c r="B2" s="41" t="s">
        <v>47</v>
      </c>
      <c r="C2" s="47"/>
      <c r="D2" s="61"/>
      <c r="E2" s="51"/>
      <c r="F2" s="69"/>
      <c r="G2" s="61"/>
      <c r="H2" s="61"/>
      <c r="I2" s="61"/>
      <c r="J2" s="12"/>
      <c r="M2" s="7"/>
      <c r="N2" s="33" t="s">
        <v>33</v>
      </c>
      <c r="R2" s="2">
        <v>10</v>
      </c>
      <c r="S2" s="15">
        <v>999.70259999999996</v>
      </c>
      <c r="T2" s="14">
        <v>1.308E-6</v>
      </c>
      <c r="U2" s="2">
        <v>1.15E-2</v>
      </c>
      <c r="V2" s="16">
        <v>3.14159265358979</v>
      </c>
      <c r="W2" s="2">
        <v>10.196999999999999</v>
      </c>
    </row>
    <row r="3" spans="1:54" s="13" customFormat="1" ht="15.9" customHeight="1">
      <c r="A3" s="34" t="s">
        <v>48</v>
      </c>
      <c r="B3" s="42"/>
      <c r="C3" s="42"/>
      <c r="D3" s="96"/>
      <c r="E3" s="52"/>
      <c r="F3" s="62"/>
      <c r="G3" s="62"/>
      <c r="H3" s="62"/>
      <c r="I3" s="62"/>
      <c r="N3" s="33"/>
      <c r="O3" s="19"/>
      <c r="P3" s="17"/>
      <c r="Q3" s="2"/>
      <c r="R3" s="2">
        <v>50</v>
      </c>
      <c r="S3" s="15">
        <v>988.1</v>
      </c>
      <c r="T3" s="14">
        <v>5.4710000000000002E-7</v>
      </c>
      <c r="U3" s="2">
        <v>0.01</v>
      </c>
      <c r="V3" s="16">
        <v>3.14159265358979</v>
      </c>
      <c r="W3" s="2">
        <v>10.196999999999999</v>
      </c>
      <c r="X3" s="2"/>
      <c r="Y3" s="2"/>
    </row>
    <row r="4" spans="1:54" ht="15.75" customHeight="1">
      <c r="A4" s="35"/>
      <c r="M4" s="7"/>
      <c r="R4" s="2">
        <v>80</v>
      </c>
      <c r="S4" s="15">
        <v>971.8</v>
      </c>
      <c r="T4" s="14">
        <v>3.5499999999999999E-7</v>
      </c>
      <c r="U4" s="2">
        <v>0.01</v>
      </c>
      <c r="V4" s="16">
        <v>3.14159265358979</v>
      </c>
      <c r="W4" s="2">
        <v>10.196999999999999</v>
      </c>
    </row>
    <row r="5" spans="1:54" ht="21.75" customHeight="1">
      <c r="A5" s="36" t="s">
        <v>5</v>
      </c>
      <c r="B5" s="43" t="s">
        <v>6</v>
      </c>
      <c r="C5" s="43" t="s">
        <v>7</v>
      </c>
      <c r="D5" s="63" t="s">
        <v>8</v>
      </c>
      <c r="E5" s="53" t="s">
        <v>49</v>
      </c>
      <c r="F5" s="63" t="s">
        <v>50</v>
      </c>
      <c r="G5" s="63" t="s">
        <v>9</v>
      </c>
      <c r="H5" s="63" t="s">
        <v>10</v>
      </c>
      <c r="I5" s="63" t="s">
        <v>11</v>
      </c>
      <c r="M5" s="7"/>
      <c r="N5" s="33" t="s">
        <v>46</v>
      </c>
      <c r="O5" s="19" t="s">
        <v>44</v>
      </c>
      <c r="P5" s="17" t="s">
        <v>11</v>
      </c>
      <c r="R5" s="2" t="s">
        <v>39</v>
      </c>
      <c r="S5" s="2" t="s">
        <v>40</v>
      </c>
      <c r="T5" s="14" t="s">
        <v>41</v>
      </c>
      <c r="U5" s="2" t="s">
        <v>42</v>
      </c>
      <c r="V5" s="2" t="s">
        <v>43</v>
      </c>
      <c r="W5" s="2" t="s">
        <v>43</v>
      </c>
      <c r="X5" s="2" t="s">
        <v>42</v>
      </c>
      <c r="Y5" s="2" t="s">
        <v>43</v>
      </c>
      <c r="Z5" s="2" t="s">
        <v>42</v>
      </c>
      <c r="AA5" s="2" t="s">
        <v>43</v>
      </c>
      <c r="AB5" s="2" t="s">
        <v>42</v>
      </c>
      <c r="AC5" s="2" t="s">
        <v>43</v>
      </c>
      <c r="AD5" s="2" t="s">
        <v>42</v>
      </c>
      <c r="AE5" s="2" t="s">
        <v>43</v>
      </c>
      <c r="AF5" s="2" t="s">
        <v>42</v>
      </c>
      <c r="AG5" s="2" t="s">
        <v>43</v>
      </c>
      <c r="AH5" s="2" t="s">
        <v>42</v>
      </c>
      <c r="AI5" s="2" t="s">
        <v>43</v>
      </c>
      <c r="AJ5" s="2" t="s">
        <v>42</v>
      </c>
      <c r="AK5" s="2" t="s">
        <v>43</v>
      </c>
      <c r="AL5" s="2" t="s">
        <v>42</v>
      </c>
      <c r="AM5" s="2" t="s">
        <v>43</v>
      </c>
      <c r="AN5" s="2" t="s">
        <v>42</v>
      </c>
      <c r="AO5" s="2" t="s">
        <v>43</v>
      </c>
      <c r="AP5" s="2" t="s">
        <v>42</v>
      </c>
      <c r="AQ5" s="2" t="s">
        <v>43</v>
      </c>
      <c r="AR5" s="2" t="s">
        <v>42</v>
      </c>
      <c r="AS5" s="2" t="s">
        <v>43</v>
      </c>
      <c r="AT5" s="2" t="s">
        <v>42</v>
      </c>
      <c r="AU5" s="2" t="s">
        <v>43</v>
      </c>
      <c r="AV5" s="2" t="s">
        <v>42</v>
      </c>
      <c r="AW5" s="2" t="s">
        <v>43</v>
      </c>
      <c r="AX5" s="2" t="s">
        <v>42</v>
      </c>
      <c r="AY5" s="2" t="s">
        <v>43</v>
      </c>
      <c r="AZ5" s="2" t="s">
        <v>42</v>
      </c>
      <c r="BA5" s="2" t="s">
        <v>43</v>
      </c>
      <c r="BB5" s="2" t="s">
        <v>42</v>
      </c>
    </row>
    <row r="6" spans="1:54" ht="21" customHeight="1">
      <c r="A6" s="37"/>
      <c r="B6" s="44" t="s">
        <v>12</v>
      </c>
      <c r="C6" s="48"/>
      <c r="D6" s="64" t="s">
        <v>13</v>
      </c>
      <c r="E6" s="54" t="s">
        <v>4</v>
      </c>
      <c r="F6" s="64" t="s">
        <v>4</v>
      </c>
      <c r="G6" s="64" t="s">
        <v>14</v>
      </c>
      <c r="H6" s="64" t="s">
        <v>15</v>
      </c>
      <c r="I6" s="64" t="s">
        <v>12</v>
      </c>
      <c r="M6" s="7"/>
      <c r="N6" s="33" t="s">
        <v>34</v>
      </c>
      <c r="O6" s="19" t="s">
        <v>45</v>
      </c>
      <c r="P6" s="17" t="s">
        <v>21</v>
      </c>
    </row>
    <row r="7" spans="1:54" ht="15.9" customHeight="1" thickBot="1">
      <c r="A7" s="38">
        <v>1</v>
      </c>
      <c r="B7" s="38">
        <v>2</v>
      </c>
      <c r="C7" s="38">
        <v>3</v>
      </c>
      <c r="D7" s="65">
        <v>4</v>
      </c>
      <c r="E7" s="55">
        <v>5</v>
      </c>
      <c r="F7" s="65">
        <v>6</v>
      </c>
      <c r="G7" s="65">
        <v>7</v>
      </c>
      <c r="H7" s="65">
        <v>8</v>
      </c>
      <c r="I7" s="65">
        <v>9</v>
      </c>
      <c r="J7" s="8"/>
      <c r="M7" s="7"/>
    </row>
    <row r="8" spans="1:54">
      <c r="A8" s="99"/>
      <c r="B8" s="99"/>
      <c r="C8" s="99"/>
      <c r="D8" s="97"/>
      <c r="E8" s="103"/>
      <c r="F8" s="66"/>
      <c r="G8" s="66"/>
      <c r="H8" s="66"/>
      <c r="I8" s="66"/>
      <c r="J8" s="8"/>
      <c r="M8" s="7"/>
      <c r="N8" s="105"/>
    </row>
    <row r="9" spans="1:54" ht="15.9" customHeight="1">
      <c r="A9" s="100" t="s">
        <v>16</v>
      </c>
      <c r="B9" s="101">
        <v>1.3</v>
      </c>
      <c r="C9" s="102">
        <v>0.5</v>
      </c>
      <c r="D9" s="67">
        <f t="shared" ref="D9:D22" si="0">0.25*(C9)^0.5</f>
        <v>0.17677669529663689</v>
      </c>
      <c r="E9" s="104" t="s">
        <v>143</v>
      </c>
      <c r="F9" s="70">
        <f>VLOOKUP(E9,Podaci1!$A$157:$C$169,2)</f>
        <v>11.6</v>
      </c>
      <c r="G9" s="71">
        <f t="shared" ref="G9:G22" si="1">(D9/1000)/((F9/1000)^2*PI()/4)</f>
        <v>1.6727042140255395</v>
      </c>
      <c r="H9" s="67">
        <f>P9</f>
        <v>0.47412072349698819</v>
      </c>
      <c r="I9" s="67">
        <f t="shared" ref="I9:I22" si="2">B9*H9</f>
        <v>0.6163569405460847</v>
      </c>
      <c r="J9" s="8"/>
      <c r="K9" s="6"/>
      <c r="L9" s="6"/>
      <c r="M9" s="7"/>
      <c r="N9" s="105">
        <v>10</v>
      </c>
      <c r="O9" s="19">
        <f>BA9*$W$2/100000</f>
        <v>0.36470824884383707</v>
      </c>
      <c r="P9" s="19">
        <f>O9*B9</f>
        <v>0.47412072349698819</v>
      </c>
      <c r="Q9" s="6"/>
      <c r="R9" s="17">
        <f t="shared" ref="R9:R22" si="3">2*VLOOKUP(N9,$R$2:$W$4,2)*0.001*D9*0.001*D9/($V$2*$V$2*((F9/1000)^5))</f>
        <v>30141.242246173766</v>
      </c>
      <c r="S9" s="18">
        <f t="shared" ref="S9:S22" si="4">$U$2/(3.7*F9)</f>
        <v>2.6794035414725068E-4</v>
      </c>
      <c r="T9" s="14">
        <f t="shared" ref="T9:T22" si="5">2.51*VLOOKUP(N9,$R$2:$W$4,3)/(SQRT(2/(VLOOKUP(N9,$R$2:$W$4,2)))*((F9/1000)^1.5))</f>
        <v>5.8750950146290615E-2</v>
      </c>
      <c r="U9" s="2">
        <v>100000</v>
      </c>
      <c r="V9" s="2">
        <v>0</v>
      </c>
      <c r="W9" s="2">
        <f>$R9/((LOG($S9+$T9*(U9^(-0.5)))/LOG(10))^2)</f>
        <v>2696.7151621240287</v>
      </c>
      <c r="X9" s="2">
        <f>W9</f>
        <v>2696.7151621240287</v>
      </c>
      <c r="Y9" s="2">
        <f>$R9/((LOG($S9+$T9*(X9^(-0.5)))/LOG(10))^2)</f>
        <v>3700.2004756916344</v>
      </c>
      <c r="Z9" s="2">
        <f>Y9</f>
        <v>3700.2004756916344</v>
      </c>
      <c r="AA9" s="2">
        <f>$R9/((LOG($S9+$T9*(Z9^(-0.5)))/LOG(10))^2)</f>
        <v>3562.4111728760727</v>
      </c>
      <c r="AB9" s="2">
        <f t="shared" ref="AB9:AB22" si="6">AA9</f>
        <v>3562.4111728760727</v>
      </c>
      <c r="AC9" s="2">
        <f t="shared" ref="AC9:AC22" si="7">$R9/((LOG($S9+$T9*(AB9^(-0.5)))/LOG(10))^2)</f>
        <v>3578.2977959643276</v>
      </c>
      <c r="AD9" s="2">
        <f t="shared" ref="AD9:AD22" si="8">AC9</f>
        <v>3578.2977959643276</v>
      </c>
      <c r="AE9" s="2">
        <f t="shared" ref="AE9:AE22" si="9">$R9/((LOG($S9+$T9*(AD9^(-0.5)))/LOG(10))^2)</f>
        <v>3576.4262147208947</v>
      </c>
      <c r="AF9" s="2">
        <f t="shared" ref="AF9:AF22" si="10">AE9</f>
        <v>3576.4262147208947</v>
      </c>
      <c r="AG9" s="2">
        <f t="shared" ref="AG9:AG22" si="11">$R9/((LOG($S9+$T9*(AF9^(-0.5)))/LOG(10))^2)</f>
        <v>3576.6461484391398</v>
      </c>
      <c r="AH9" s="2">
        <f t="shared" ref="AH9:AH22" si="12">AG9</f>
        <v>3576.6461484391398</v>
      </c>
      <c r="AI9" s="2">
        <f t="shared" ref="AI9:AI22" si="13">$R9/((LOG($S9+$T9*(AH9^(-0.5)))/LOG(10))^2)</f>
        <v>3576.6202958750041</v>
      </c>
      <c r="AJ9" s="2">
        <f t="shared" ref="AJ9:AJ22" si="14">AI9</f>
        <v>3576.6202958750041</v>
      </c>
      <c r="AK9" s="2">
        <f t="shared" ref="AK9:AK22" si="15">$R9/((LOG($S9+$T9*(AJ9^(-0.5)))/LOG(10))^2)</f>
        <v>3576.6233346623421</v>
      </c>
      <c r="AL9" s="2">
        <f t="shared" ref="AL9:AL22" si="16">AK9</f>
        <v>3576.6233346623421</v>
      </c>
      <c r="AM9" s="2">
        <f t="shared" ref="AM9:AM22" si="17">$R9/((LOG($S9+$T9*(AL9^(-0.5)))/LOG(10))^2)</f>
        <v>3576.6229774727726</v>
      </c>
      <c r="AN9" s="2">
        <f t="shared" ref="AN9:AN22" si="18">AM9</f>
        <v>3576.6229774727726</v>
      </c>
      <c r="AO9" s="2">
        <f t="shared" ref="AO9:AO22" si="19">$R9/((LOG($S9+$T9*(AN9^(-0.5)))/LOG(10))^2)</f>
        <v>3576.6230194580485</v>
      </c>
      <c r="AP9" s="2">
        <f t="shared" ref="AP9:AP22" si="20">AO9</f>
        <v>3576.6230194580485</v>
      </c>
      <c r="AQ9" s="2">
        <f t="shared" ref="AQ9:AQ22" si="21">$R9/((LOG($S9+$T9*(AP9^(-0.5)))/LOG(10))^2)</f>
        <v>3576.6230145229565</v>
      </c>
      <c r="AR9" s="2">
        <f t="shared" ref="AR9:AR22" si="22">AQ9</f>
        <v>3576.6230145229565</v>
      </c>
      <c r="AS9" s="2">
        <f t="shared" ref="AS9:AS22" si="23">$R9/((LOG($S9+$T9*(AR9^(-0.5)))/LOG(10))^2)</f>
        <v>3576.6230151030441</v>
      </c>
      <c r="AT9" s="2">
        <f t="shared" ref="AT9:AT22" si="24">AS9</f>
        <v>3576.6230151030441</v>
      </c>
      <c r="AU9" s="2">
        <f t="shared" ref="AU9:AU22" si="25">$R9/((LOG($S9+$T9*(AT9^(-0.5)))/LOG(10))^2)</f>
        <v>3576.6230150348588</v>
      </c>
      <c r="AV9" s="2">
        <f t="shared" ref="AV9:AV22" si="26">AU9</f>
        <v>3576.6230150348588</v>
      </c>
      <c r="AW9" s="2">
        <f t="shared" ref="AW9:AW22" si="27">$R9/((LOG($S9+$T9*(AV9^(-0.5)))/LOG(10))^2)</f>
        <v>3576.6230150428728</v>
      </c>
      <c r="AX9" s="2">
        <f t="shared" ref="AX9:AX22" si="28">AW9</f>
        <v>3576.6230150428728</v>
      </c>
      <c r="AY9" s="2">
        <f t="shared" ref="AY9:AY22" si="29">$R9/((LOG($S9+$T9*(AX9^(-0.5)))/LOG(10))^2)</f>
        <v>3576.623015041931</v>
      </c>
      <c r="AZ9" s="2">
        <f t="shared" ref="AZ9:AZ22" si="30">AY9</f>
        <v>3576.623015041931</v>
      </c>
      <c r="BA9" s="2">
        <f t="shared" ref="BA9:BA22" si="31">$R9/((LOG($S9+$T9*(AZ9^(-0.5)))/LOG(10))^2)</f>
        <v>3576.6230150420429</v>
      </c>
      <c r="BB9" s="2">
        <f t="shared" ref="BB9:BB22" si="32">BA9</f>
        <v>3576.6230150420429</v>
      </c>
    </row>
    <row r="10" spans="1:54" ht="15.9" customHeight="1">
      <c r="A10" s="100" t="s">
        <v>17</v>
      </c>
      <c r="B10" s="101">
        <v>4.8</v>
      </c>
      <c r="C10" s="102">
        <v>1</v>
      </c>
      <c r="D10" s="67">
        <f t="shared" si="0"/>
        <v>0.25</v>
      </c>
      <c r="E10" s="104" t="s">
        <v>138</v>
      </c>
      <c r="F10" s="70">
        <f>VLOOKUP(E10,Podaci1!$A$157:$C$169,2)</f>
        <v>15.4</v>
      </c>
      <c r="G10" s="71">
        <f t="shared" si="1"/>
        <v>1.3421735797933492</v>
      </c>
      <c r="H10" s="67">
        <f t="shared" ref="H10:H22" si="33">P10</f>
        <v>0.82538840694074</v>
      </c>
      <c r="I10" s="67">
        <f t="shared" si="2"/>
        <v>3.9618643533155518</v>
      </c>
      <c r="J10" s="8"/>
      <c r="K10" s="6"/>
      <c r="L10" s="6"/>
      <c r="M10" s="7"/>
      <c r="N10" s="105">
        <v>10</v>
      </c>
      <c r="O10" s="19">
        <f t="shared" ref="O10:O22" si="34">BA10*$W$2/100000</f>
        <v>0.17195591811265418</v>
      </c>
      <c r="P10" s="19">
        <f t="shared" ref="P10:P22" si="35">O10*B10</f>
        <v>0.82538840694074</v>
      </c>
      <c r="Q10" s="6"/>
      <c r="R10" s="17">
        <f t="shared" si="3"/>
        <v>14617.647508422047</v>
      </c>
      <c r="S10" s="18">
        <f t="shared" si="4"/>
        <v>2.018252018252018E-4</v>
      </c>
      <c r="T10" s="14">
        <f t="shared" si="5"/>
        <v>3.840792078000109E-2</v>
      </c>
      <c r="U10" s="2">
        <v>100000</v>
      </c>
      <c r="V10" s="2">
        <v>0</v>
      </c>
      <c r="W10" s="2">
        <f t="shared" ref="W10:W22" si="36">$R10/((LOG($S10+$T10*(U10^(-0.5)))/LOG(10))^2)</f>
        <v>1199.8373885293613</v>
      </c>
      <c r="X10" s="2">
        <f t="shared" ref="X10:X22" si="37">W10</f>
        <v>1199.8373885293613</v>
      </c>
      <c r="Y10" s="2">
        <f t="shared" ref="Y10:Y22" si="38">$R10/((LOG($S10+$T10*(X10^(-0.5)))/LOG(10))^2)</f>
        <v>1759.2761150290828</v>
      </c>
      <c r="Z10" s="2">
        <f t="shared" ref="Z10:Z22" si="39">Y10</f>
        <v>1759.2761150290828</v>
      </c>
      <c r="AA10" s="2">
        <f t="shared" ref="AA10:AA22" si="40">$R10/((LOG($S10+$T10*(Z10^(-0.5)))/LOG(10))^2)</f>
        <v>1677.7244618441778</v>
      </c>
      <c r="AB10" s="2">
        <f t="shared" si="6"/>
        <v>1677.7244618441778</v>
      </c>
      <c r="AC10" s="2">
        <f t="shared" si="7"/>
        <v>1687.3868208112431</v>
      </c>
      <c r="AD10" s="2">
        <f t="shared" si="8"/>
        <v>1687.3868208112431</v>
      </c>
      <c r="AE10" s="2">
        <f t="shared" si="9"/>
        <v>1686.2111538373997</v>
      </c>
      <c r="AF10" s="2">
        <f t="shared" si="10"/>
        <v>1686.2111538373997</v>
      </c>
      <c r="AG10" s="2">
        <f t="shared" si="11"/>
        <v>1686.3537453691895</v>
      </c>
      <c r="AH10" s="2">
        <f t="shared" si="12"/>
        <v>1686.3537453691895</v>
      </c>
      <c r="AI10" s="2">
        <f t="shared" si="13"/>
        <v>1686.3364443316559</v>
      </c>
      <c r="AJ10" s="2">
        <f t="shared" si="14"/>
        <v>1686.3364443316559</v>
      </c>
      <c r="AK10" s="2">
        <f t="shared" si="15"/>
        <v>1686.3385434168247</v>
      </c>
      <c r="AL10" s="2">
        <f t="shared" si="16"/>
        <v>1686.3385434168247</v>
      </c>
      <c r="AM10" s="2">
        <f t="shared" si="17"/>
        <v>1686.3382887393941</v>
      </c>
      <c r="AN10" s="2">
        <f t="shared" si="18"/>
        <v>1686.3382887393941</v>
      </c>
      <c r="AO10" s="2">
        <f t="shared" si="19"/>
        <v>1686.3383196388309</v>
      </c>
      <c r="AP10" s="2">
        <f t="shared" si="20"/>
        <v>1686.3383196388309</v>
      </c>
      <c r="AQ10" s="2">
        <f t="shared" si="21"/>
        <v>1686.3383158898719</v>
      </c>
      <c r="AR10" s="2">
        <f t="shared" si="22"/>
        <v>1686.3383158898719</v>
      </c>
      <c r="AS10" s="2">
        <f t="shared" si="23"/>
        <v>1686.3383163447245</v>
      </c>
      <c r="AT10" s="2">
        <f t="shared" si="24"/>
        <v>1686.3383163447245</v>
      </c>
      <c r="AU10" s="2">
        <f t="shared" si="25"/>
        <v>1686.3383162895386</v>
      </c>
      <c r="AV10" s="2">
        <f t="shared" si="26"/>
        <v>1686.3383162895386</v>
      </c>
      <c r="AW10" s="2">
        <f t="shared" si="27"/>
        <v>1686.3383162962336</v>
      </c>
      <c r="AX10" s="2">
        <f t="shared" si="28"/>
        <v>1686.3383162962336</v>
      </c>
      <c r="AY10" s="2">
        <f t="shared" si="29"/>
        <v>1686.3383162954212</v>
      </c>
      <c r="AZ10" s="2">
        <f t="shared" si="30"/>
        <v>1686.3383162954212</v>
      </c>
      <c r="BA10" s="2">
        <f t="shared" si="31"/>
        <v>1686.3383162955201</v>
      </c>
      <c r="BB10" s="2">
        <f t="shared" si="32"/>
        <v>1686.3383162955201</v>
      </c>
    </row>
    <row r="11" spans="1:54" ht="15.9" customHeight="1">
      <c r="A11" s="100" t="s">
        <v>18</v>
      </c>
      <c r="B11" s="101">
        <v>1.7</v>
      </c>
      <c r="C11" s="102">
        <v>1.25</v>
      </c>
      <c r="D11" s="67">
        <f>0.25*(C11)^0.5</f>
        <v>0.27950849718747373</v>
      </c>
      <c r="E11" s="104" t="s">
        <v>139</v>
      </c>
      <c r="F11" s="70">
        <f>VLOOKUP(E11,Podaci1!$A$157:$C$169,2)</f>
        <v>19.399999999999999</v>
      </c>
      <c r="G11" s="71">
        <f t="shared" si="1"/>
        <v>0.94558739427300642</v>
      </c>
      <c r="H11" s="67">
        <f t="shared" si="33"/>
        <v>0.11717510740351665</v>
      </c>
      <c r="I11" s="67">
        <f t="shared" si="2"/>
        <v>0.19919768258597831</v>
      </c>
      <c r="J11" s="8"/>
      <c r="K11" s="6"/>
      <c r="L11" s="6"/>
      <c r="M11" s="7"/>
      <c r="N11" s="105">
        <v>10</v>
      </c>
      <c r="O11" s="19">
        <f t="shared" si="34"/>
        <v>6.8926533766774503E-2</v>
      </c>
      <c r="P11" s="19">
        <f t="shared" si="35"/>
        <v>0.11717510740351665</v>
      </c>
      <c r="Q11" s="6"/>
      <c r="R11" s="17">
        <f t="shared" si="3"/>
        <v>5759.4690998988781</v>
      </c>
      <c r="S11" s="18">
        <f t="shared" si="4"/>
        <v>1.6021175814990248E-4</v>
      </c>
      <c r="T11" s="14">
        <f t="shared" si="5"/>
        <v>2.7164347875530296E-2</v>
      </c>
      <c r="U11" s="2">
        <v>100000</v>
      </c>
      <c r="V11" s="2">
        <v>0</v>
      </c>
      <c r="W11" s="2">
        <f t="shared" si="36"/>
        <v>442.22272797649038</v>
      </c>
      <c r="X11" s="2">
        <f t="shared" si="37"/>
        <v>442.22272797649038</v>
      </c>
      <c r="Y11" s="2">
        <f t="shared" si="38"/>
        <v>715.06254393461211</v>
      </c>
      <c r="Z11" s="2">
        <f t="shared" si="39"/>
        <v>715.06254393461211</v>
      </c>
      <c r="AA11" s="2">
        <f t="shared" si="40"/>
        <v>671.07975637812706</v>
      </c>
      <c r="AB11" s="2">
        <f t="shared" si="6"/>
        <v>671.07975637812706</v>
      </c>
      <c r="AC11" s="2">
        <f t="shared" si="7"/>
        <v>676.58016137912284</v>
      </c>
      <c r="AD11" s="2">
        <f t="shared" si="8"/>
        <v>676.58016137912284</v>
      </c>
      <c r="AE11" s="2">
        <f t="shared" si="9"/>
        <v>675.86778499916522</v>
      </c>
      <c r="AF11" s="2">
        <f t="shared" si="10"/>
        <v>675.86778499916522</v>
      </c>
      <c r="AG11" s="2">
        <f t="shared" si="11"/>
        <v>675.9596352428016</v>
      </c>
      <c r="AH11" s="2">
        <f t="shared" si="12"/>
        <v>675.9596352428016</v>
      </c>
      <c r="AI11" s="2">
        <f t="shared" si="13"/>
        <v>675.94778568398851</v>
      </c>
      <c r="AJ11" s="2">
        <f t="shared" si="14"/>
        <v>675.94778568398851</v>
      </c>
      <c r="AK11" s="2">
        <f t="shared" si="15"/>
        <v>675.94931427628273</v>
      </c>
      <c r="AL11" s="2">
        <f t="shared" si="16"/>
        <v>675.94931427628273</v>
      </c>
      <c r="AM11" s="2">
        <f t="shared" si="17"/>
        <v>675.9491170860822</v>
      </c>
      <c r="AN11" s="2">
        <f t="shared" si="18"/>
        <v>675.9491170860822</v>
      </c>
      <c r="AO11" s="2">
        <f t="shared" si="19"/>
        <v>675.94914252381807</v>
      </c>
      <c r="AP11" s="2">
        <f t="shared" si="20"/>
        <v>675.94914252381807</v>
      </c>
      <c r="AQ11" s="2">
        <f t="shared" si="21"/>
        <v>675.94913924232378</v>
      </c>
      <c r="AR11" s="2">
        <f t="shared" si="22"/>
        <v>675.94913924232378</v>
      </c>
      <c r="AS11" s="2">
        <f t="shared" si="23"/>
        <v>675.9491396656399</v>
      </c>
      <c r="AT11" s="2">
        <f t="shared" si="24"/>
        <v>675.9491396656399</v>
      </c>
      <c r="AU11" s="2">
        <f t="shared" si="25"/>
        <v>675.94913961103168</v>
      </c>
      <c r="AV11" s="2">
        <f t="shared" si="26"/>
        <v>675.94913961103168</v>
      </c>
      <c r="AW11" s="2">
        <f t="shared" si="27"/>
        <v>675.9491396180764</v>
      </c>
      <c r="AX11" s="2">
        <f t="shared" si="28"/>
        <v>675.9491396180764</v>
      </c>
      <c r="AY11" s="2">
        <f t="shared" si="29"/>
        <v>675.94913961716748</v>
      </c>
      <c r="AZ11" s="2">
        <f t="shared" si="30"/>
        <v>675.94913961716748</v>
      </c>
      <c r="BA11" s="2">
        <f t="shared" si="31"/>
        <v>675.94913961728469</v>
      </c>
      <c r="BB11" s="2">
        <f t="shared" si="32"/>
        <v>675.94913961728469</v>
      </c>
    </row>
    <row r="12" spans="1:54" ht="15.9" customHeight="1">
      <c r="A12" s="100" t="s">
        <v>19</v>
      </c>
      <c r="B12" s="101">
        <v>1.2</v>
      </c>
      <c r="C12" s="102">
        <v>1.5</v>
      </c>
      <c r="D12" s="67">
        <f t="shared" si="0"/>
        <v>0.30618621784789724</v>
      </c>
      <c r="E12" s="104" t="s">
        <v>140</v>
      </c>
      <c r="F12" s="70">
        <f>VLOOKUP(E12,Podaci1!$A$157:$C$169,2)</f>
        <v>24.8</v>
      </c>
      <c r="G12" s="71">
        <f t="shared" si="1"/>
        <v>0.63385861182498382</v>
      </c>
      <c r="H12" s="67">
        <f t="shared" si="33"/>
        <v>2.9926686576269752E-2</v>
      </c>
      <c r="I12" s="67">
        <f t="shared" si="2"/>
        <v>3.5912023891523703E-2</v>
      </c>
      <c r="J12" s="8"/>
      <c r="K12" s="6"/>
      <c r="L12" s="6"/>
      <c r="M12" s="7"/>
      <c r="N12" s="105">
        <v>10</v>
      </c>
      <c r="O12" s="19">
        <f t="shared" si="34"/>
        <v>2.4938905480224795E-2</v>
      </c>
      <c r="P12" s="19">
        <f t="shared" si="35"/>
        <v>2.9926686576269752E-2</v>
      </c>
      <c r="Q12" s="6"/>
      <c r="R12" s="17">
        <f t="shared" si="3"/>
        <v>2024.4821138219979</v>
      </c>
      <c r="S12" s="18">
        <f t="shared" si="4"/>
        <v>1.2532693984306886E-4</v>
      </c>
      <c r="T12" s="14">
        <f t="shared" si="5"/>
        <v>1.8794222203668488E-2</v>
      </c>
      <c r="U12" s="2">
        <v>100000</v>
      </c>
      <c r="V12" s="2">
        <v>0</v>
      </c>
      <c r="W12" s="2">
        <f t="shared" si="36"/>
        <v>145.24676513488282</v>
      </c>
      <c r="X12" s="2">
        <f t="shared" si="37"/>
        <v>145.24676513488282</v>
      </c>
      <c r="Y12" s="2">
        <f t="shared" si="38"/>
        <v>263.19085152581982</v>
      </c>
      <c r="Z12" s="2">
        <f t="shared" si="39"/>
        <v>263.19085152581982</v>
      </c>
      <c r="AA12" s="2">
        <f t="shared" si="40"/>
        <v>242.14058141422893</v>
      </c>
      <c r="AB12" s="2">
        <f t="shared" si="6"/>
        <v>242.14058141422893</v>
      </c>
      <c r="AC12" s="2">
        <f t="shared" si="7"/>
        <v>244.9053124871736</v>
      </c>
      <c r="AD12" s="2">
        <f t="shared" si="8"/>
        <v>244.9053124871736</v>
      </c>
      <c r="AE12" s="2">
        <f t="shared" si="9"/>
        <v>244.52534745340236</v>
      </c>
      <c r="AF12" s="2">
        <f t="shared" si="10"/>
        <v>244.52534745340236</v>
      </c>
      <c r="AG12" s="2">
        <f t="shared" si="11"/>
        <v>244.57724794873127</v>
      </c>
      <c r="AH12" s="2">
        <f t="shared" si="12"/>
        <v>244.57724794873127</v>
      </c>
      <c r="AI12" s="2">
        <f t="shared" si="13"/>
        <v>244.57015276060318</v>
      </c>
      <c r="AJ12" s="2">
        <f t="shared" si="14"/>
        <v>244.57015276060318</v>
      </c>
      <c r="AK12" s="2">
        <f t="shared" si="15"/>
        <v>244.57112261492912</v>
      </c>
      <c r="AL12" s="2">
        <f t="shared" si="16"/>
        <v>244.57112261492912</v>
      </c>
      <c r="AM12" s="2">
        <f t="shared" si="17"/>
        <v>244.57099004167711</v>
      </c>
      <c r="AN12" s="2">
        <f t="shared" si="18"/>
        <v>244.57099004167711</v>
      </c>
      <c r="AO12" s="2">
        <f t="shared" si="19"/>
        <v>244.57100816360423</v>
      </c>
      <c r="AP12" s="2">
        <f t="shared" si="20"/>
        <v>244.57100816360423</v>
      </c>
      <c r="AQ12" s="2">
        <f t="shared" si="21"/>
        <v>244.57100568645043</v>
      </c>
      <c r="AR12" s="2">
        <f t="shared" si="22"/>
        <v>244.57100568645043</v>
      </c>
      <c r="AS12" s="2">
        <f t="shared" si="23"/>
        <v>244.57100602506179</v>
      </c>
      <c r="AT12" s="2">
        <f t="shared" si="24"/>
        <v>244.57100602506179</v>
      </c>
      <c r="AU12" s="2">
        <f t="shared" si="25"/>
        <v>244.57100597877576</v>
      </c>
      <c r="AV12" s="2">
        <f t="shared" si="26"/>
        <v>244.57100597877576</v>
      </c>
      <c r="AW12" s="2">
        <f t="shared" si="27"/>
        <v>244.5710059851028</v>
      </c>
      <c r="AX12" s="2">
        <f t="shared" si="28"/>
        <v>244.5710059851028</v>
      </c>
      <c r="AY12" s="2">
        <f t="shared" si="29"/>
        <v>244.57100598423793</v>
      </c>
      <c r="AZ12" s="2">
        <f t="shared" si="30"/>
        <v>244.57100598423793</v>
      </c>
      <c r="BA12" s="2">
        <f t="shared" si="31"/>
        <v>244.57100598435616</v>
      </c>
      <c r="BB12" s="2">
        <f t="shared" si="32"/>
        <v>244.57100598435616</v>
      </c>
    </row>
    <row r="13" spans="1:54" ht="15.9" customHeight="1">
      <c r="A13" s="100" t="s">
        <v>22</v>
      </c>
      <c r="B13" s="101">
        <v>3.4</v>
      </c>
      <c r="C13" s="102">
        <v>2.25</v>
      </c>
      <c r="D13" s="67">
        <f t="shared" si="0"/>
        <v>0.375</v>
      </c>
      <c r="E13" s="104" t="s">
        <v>141</v>
      </c>
      <c r="F13" s="70">
        <f>VLOOKUP(E13,Podaci1!$A$157:$C$169,2)</f>
        <v>31</v>
      </c>
      <c r="G13" s="71">
        <f t="shared" si="1"/>
        <v>0.4968416537728263</v>
      </c>
      <c r="H13" s="67">
        <f t="shared" si="33"/>
        <v>4.1674737850175676E-2</v>
      </c>
      <c r="I13" s="67">
        <f t="shared" si="2"/>
        <v>0.14169410869059729</v>
      </c>
      <c r="J13" s="8"/>
      <c r="K13" s="6"/>
      <c r="L13" s="6"/>
      <c r="M13" s="7"/>
      <c r="N13" s="105">
        <v>10</v>
      </c>
      <c r="O13" s="19">
        <f t="shared" si="34"/>
        <v>1.2257275838286964E-2</v>
      </c>
      <c r="P13" s="19">
        <f t="shared" si="35"/>
        <v>4.1674737850175676E-2</v>
      </c>
      <c r="Q13" s="6"/>
      <c r="R13" s="17">
        <f t="shared" si="3"/>
        <v>995.07344858578858</v>
      </c>
      <c r="S13" s="18">
        <f t="shared" si="4"/>
        <v>1.0026155187445509E-4</v>
      </c>
      <c r="T13" s="14">
        <f t="shared" si="5"/>
        <v>1.344805069812436E-2</v>
      </c>
      <c r="U13" s="2">
        <v>100000</v>
      </c>
      <c r="V13" s="2">
        <v>0</v>
      </c>
      <c r="W13" s="2">
        <f t="shared" si="36"/>
        <v>67.29655381893356</v>
      </c>
      <c r="X13" s="2">
        <f t="shared" si="37"/>
        <v>67.29655381893356</v>
      </c>
      <c r="Y13" s="2">
        <f t="shared" si="38"/>
        <v>130.67025048394854</v>
      </c>
      <c r="Z13" s="2">
        <f t="shared" si="39"/>
        <v>130.67025048394854</v>
      </c>
      <c r="AA13" s="2">
        <f t="shared" si="40"/>
        <v>118.81882217113832</v>
      </c>
      <c r="AB13" s="2">
        <f t="shared" si="6"/>
        <v>118.81882217113832</v>
      </c>
      <c r="AC13" s="2">
        <f t="shared" si="7"/>
        <v>120.39951478722782</v>
      </c>
      <c r="AD13" s="2">
        <f t="shared" si="8"/>
        <v>120.39951478722782</v>
      </c>
      <c r="AE13" s="2">
        <f t="shared" si="9"/>
        <v>120.17757206199327</v>
      </c>
      <c r="AF13" s="2">
        <f t="shared" si="10"/>
        <v>120.17757206199327</v>
      </c>
      <c r="AG13" s="2">
        <f t="shared" si="11"/>
        <v>120.20851475386691</v>
      </c>
      <c r="AH13" s="2">
        <f t="shared" si="12"/>
        <v>120.20851475386691</v>
      </c>
      <c r="AI13" s="2">
        <f t="shared" si="13"/>
        <v>120.20419652889666</v>
      </c>
      <c r="AJ13" s="2">
        <f t="shared" si="14"/>
        <v>120.20419652889666</v>
      </c>
      <c r="AK13" s="2">
        <f t="shared" si="15"/>
        <v>120.20479907800713</v>
      </c>
      <c r="AL13" s="2">
        <f t="shared" si="16"/>
        <v>120.20479907800713</v>
      </c>
      <c r="AM13" s="2">
        <f t="shared" si="17"/>
        <v>120.20471499891653</v>
      </c>
      <c r="AN13" s="2">
        <f t="shared" si="18"/>
        <v>120.20471499891653</v>
      </c>
      <c r="AO13" s="2">
        <f t="shared" si="19"/>
        <v>120.20472673119588</v>
      </c>
      <c r="AP13" s="2">
        <f t="shared" si="20"/>
        <v>120.20472673119588</v>
      </c>
      <c r="AQ13" s="2">
        <f t="shared" si="21"/>
        <v>120.20472509408928</v>
      </c>
      <c r="AR13" s="2">
        <f t="shared" si="22"/>
        <v>120.20472509408928</v>
      </c>
      <c r="AS13" s="2">
        <f t="shared" si="23"/>
        <v>120.20472532252897</v>
      </c>
      <c r="AT13" s="2">
        <f t="shared" si="24"/>
        <v>120.20472532252897</v>
      </c>
      <c r="AU13" s="2">
        <f t="shared" si="25"/>
        <v>120.20472529065279</v>
      </c>
      <c r="AV13" s="2">
        <f t="shared" si="26"/>
        <v>120.20472529065279</v>
      </c>
      <c r="AW13" s="2">
        <f t="shared" si="27"/>
        <v>120.20472529510077</v>
      </c>
      <c r="AX13" s="2">
        <f t="shared" si="28"/>
        <v>120.20472529510077</v>
      </c>
      <c r="AY13" s="2">
        <f t="shared" si="29"/>
        <v>120.20472529448007</v>
      </c>
      <c r="AZ13" s="2">
        <f t="shared" si="30"/>
        <v>120.20472529448007</v>
      </c>
      <c r="BA13" s="2">
        <f t="shared" si="31"/>
        <v>120.20472529456669</v>
      </c>
      <c r="BB13" s="2">
        <f t="shared" si="32"/>
        <v>120.20472529456669</v>
      </c>
    </row>
    <row r="14" spans="1:54" ht="15.9" customHeight="1">
      <c r="A14" s="100" t="s">
        <v>23</v>
      </c>
      <c r="B14" s="101">
        <v>3.4</v>
      </c>
      <c r="C14" s="102">
        <v>5</v>
      </c>
      <c r="D14" s="67">
        <f t="shared" si="0"/>
        <v>0.55901699437494745</v>
      </c>
      <c r="E14" s="104" t="s">
        <v>145</v>
      </c>
      <c r="F14" s="70">
        <f>VLOOKUP(E14,Podaci1!$A$157:$C$169,2)</f>
        <v>48.8</v>
      </c>
      <c r="G14" s="71">
        <f t="shared" si="1"/>
        <v>0.29887905780417617</v>
      </c>
      <c r="H14" s="67">
        <f t="shared" si="33"/>
        <v>9.6408449168068552E-3</v>
      </c>
      <c r="I14" s="67">
        <f t="shared" si="2"/>
        <v>3.2778872717143304E-2</v>
      </c>
      <c r="J14" s="8"/>
      <c r="K14" s="6"/>
      <c r="L14" s="6"/>
      <c r="M14" s="7"/>
      <c r="N14" s="105">
        <v>10</v>
      </c>
      <c r="O14" s="19">
        <f t="shared" si="34"/>
        <v>2.8355426225902518E-3</v>
      </c>
      <c r="P14" s="19">
        <f t="shared" si="35"/>
        <v>9.6408449168068552E-3</v>
      </c>
      <c r="Q14" s="6"/>
      <c r="R14" s="17">
        <f t="shared" si="3"/>
        <v>228.74519682671925</v>
      </c>
      <c r="S14" s="18">
        <f t="shared" si="4"/>
        <v>6.3690739920248114E-5</v>
      </c>
      <c r="T14" s="14">
        <f t="shared" si="5"/>
        <v>6.8088245818245284E-3</v>
      </c>
      <c r="U14" s="2">
        <v>100000</v>
      </c>
      <c r="V14" s="2">
        <v>0</v>
      </c>
      <c r="W14" s="2">
        <f t="shared" si="36"/>
        <v>13.812778990628328</v>
      </c>
      <c r="X14" s="2">
        <f t="shared" si="37"/>
        <v>13.812778990628328</v>
      </c>
      <c r="Y14" s="2">
        <f t="shared" si="38"/>
        <v>30.867641340743578</v>
      </c>
      <c r="Z14" s="2">
        <f t="shared" si="39"/>
        <v>30.867641340743578</v>
      </c>
      <c r="AA14" s="2">
        <f t="shared" si="40"/>
        <v>27.393887104637408</v>
      </c>
      <c r="AB14" s="2">
        <f t="shared" si="6"/>
        <v>27.393887104637408</v>
      </c>
      <c r="AC14" s="2">
        <f t="shared" si="7"/>
        <v>27.867876002280905</v>
      </c>
      <c r="AD14" s="2">
        <f t="shared" si="8"/>
        <v>27.867876002280905</v>
      </c>
      <c r="AE14" s="2">
        <f t="shared" si="9"/>
        <v>27.798932100129559</v>
      </c>
      <c r="AF14" s="2">
        <f t="shared" si="10"/>
        <v>27.798932100129559</v>
      </c>
      <c r="AG14" s="2">
        <f t="shared" si="11"/>
        <v>27.808869580827242</v>
      </c>
      <c r="AH14" s="2">
        <f t="shared" si="12"/>
        <v>27.808869580827242</v>
      </c>
      <c r="AI14" s="2">
        <f t="shared" si="13"/>
        <v>27.807435321943451</v>
      </c>
      <c r="AJ14" s="2">
        <f t="shared" si="14"/>
        <v>27.807435321943451</v>
      </c>
      <c r="AK14" s="2">
        <f t="shared" si="15"/>
        <v>27.807642286726942</v>
      </c>
      <c r="AL14" s="2">
        <f t="shared" si="16"/>
        <v>27.807642286726942</v>
      </c>
      <c r="AM14" s="2">
        <f t="shared" si="17"/>
        <v>27.807612420714491</v>
      </c>
      <c r="AN14" s="2">
        <f t="shared" si="18"/>
        <v>27.807612420714491</v>
      </c>
      <c r="AO14" s="2">
        <f t="shared" si="19"/>
        <v>27.807616730506542</v>
      </c>
      <c r="AP14" s="2">
        <f t="shared" si="20"/>
        <v>27.807616730506542</v>
      </c>
      <c r="AQ14" s="2">
        <f t="shared" si="21"/>
        <v>27.807616108584945</v>
      </c>
      <c r="AR14" s="2">
        <f t="shared" si="22"/>
        <v>27.807616108584945</v>
      </c>
      <c r="AS14" s="2">
        <f t="shared" si="23"/>
        <v>27.807616198330901</v>
      </c>
      <c r="AT14" s="2">
        <f t="shared" si="24"/>
        <v>27.807616198330901</v>
      </c>
      <c r="AU14" s="2">
        <f t="shared" si="25"/>
        <v>27.807616185380184</v>
      </c>
      <c r="AV14" s="2">
        <f t="shared" si="26"/>
        <v>27.807616185380184</v>
      </c>
      <c r="AW14" s="2">
        <f t="shared" si="27"/>
        <v>27.807616187249028</v>
      </c>
      <c r="AX14" s="2">
        <f t="shared" si="28"/>
        <v>27.807616187249028</v>
      </c>
      <c r="AY14" s="2">
        <f t="shared" si="29"/>
        <v>27.807616186979338</v>
      </c>
      <c r="AZ14" s="2">
        <f t="shared" si="30"/>
        <v>27.807616186979338</v>
      </c>
      <c r="BA14" s="2">
        <f t="shared" si="31"/>
        <v>27.807616187018262</v>
      </c>
      <c r="BB14" s="2">
        <f t="shared" si="32"/>
        <v>27.807616187018262</v>
      </c>
    </row>
    <row r="15" spans="1:54" ht="15.9" customHeight="1">
      <c r="A15" s="100" t="s">
        <v>20</v>
      </c>
      <c r="B15" s="101">
        <v>3.4</v>
      </c>
      <c r="C15" s="102">
        <v>7.25</v>
      </c>
      <c r="D15" s="67">
        <f t="shared" si="0"/>
        <v>0.67314560089181297</v>
      </c>
      <c r="E15" s="104" t="s">
        <v>151</v>
      </c>
      <c r="F15" s="70">
        <f>VLOOKUP(E15,Podaci1!$A$157:$C$169,2)</f>
        <v>163.6</v>
      </c>
      <c r="G15" s="71">
        <f t="shared" si="1"/>
        <v>3.2022300740220409E-2</v>
      </c>
      <c r="H15" s="67">
        <f t="shared" si="33"/>
        <v>4.3408154254179351E-5</v>
      </c>
      <c r="I15" s="67">
        <f t="shared" si="2"/>
        <v>1.4758772446420978E-4</v>
      </c>
      <c r="J15" s="8"/>
      <c r="K15" s="6"/>
      <c r="L15" s="6"/>
      <c r="M15" s="7"/>
      <c r="N15" s="105">
        <v>10</v>
      </c>
      <c r="O15" s="19">
        <f t="shared" si="34"/>
        <v>1.2767104192405692E-5</v>
      </c>
      <c r="P15" s="19">
        <f t="shared" si="35"/>
        <v>4.3408154254179351E-5</v>
      </c>
      <c r="Q15" s="6"/>
      <c r="R15" s="17">
        <f t="shared" si="3"/>
        <v>0.78325395972329581</v>
      </c>
      <c r="S15" s="18">
        <f t="shared" si="4"/>
        <v>1.8998215819731711E-5</v>
      </c>
      <c r="T15" s="14">
        <f t="shared" si="5"/>
        <v>1.1092435943603496E-3</v>
      </c>
      <c r="U15" s="2">
        <v>100000</v>
      </c>
      <c r="V15" s="2">
        <v>0</v>
      </c>
      <c r="W15" s="2">
        <f t="shared" si="36"/>
        <v>3.6259844424988481E-2</v>
      </c>
      <c r="X15" s="2">
        <f t="shared" si="37"/>
        <v>3.6259844424988481E-2</v>
      </c>
      <c r="Y15" s="2">
        <f t="shared" si="38"/>
        <v>0.15704328666967704</v>
      </c>
      <c r="Z15" s="2">
        <f t="shared" si="39"/>
        <v>0.15704328666967704</v>
      </c>
      <c r="AA15" s="2">
        <f t="shared" si="40"/>
        <v>0.12045002564277991</v>
      </c>
      <c r="AB15" s="2">
        <f t="shared" si="6"/>
        <v>0.12045002564277991</v>
      </c>
      <c r="AC15" s="2">
        <f t="shared" si="7"/>
        <v>0.12604534260122696</v>
      </c>
      <c r="AD15" s="2">
        <f t="shared" si="8"/>
        <v>0.12604534260122696</v>
      </c>
      <c r="AE15" s="2">
        <f t="shared" si="9"/>
        <v>0.12506000490615937</v>
      </c>
      <c r="AF15" s="2">
        <f t="shared" si="10"/>
        <v>0.12506000490615937</v>
      </c>
      <c r="AG15" s="2">
        <f t="shared" si="11"/>
        <v>0.12522947204294094</v>
      </c>
      <c r="AH15" s="2">
        <f t="shared" si="12"/>
        <v>0.12522947204294094</v>
      </c>
      <c r="AI15" s="2">
        <f t="shared" si="13"/>
        <v>0.12520020584722022</v>
      </c>
      <c r="AJ15" s="2">
        <f t="shared" si="14"/>
        <v>0.12520020584722022</v>
      </c>
      <c r="AK15" s="2">
        <f t="shared" si="15"/>
        <v>0.12520525641333527</v>
      </c>
      <c r="AL15" s="2">
        <f t="shared" si="16"/>
        <v>0.12520525641333527</v>
      </c>
      <c r="AM15" s="2">
        <f t="shared" si="17"/>
        <v>0.12520438471374573</v>
      </c>
      <c r="AN15" s="2">
        <f t="shared" si="18"/>
        <v>0.12520438471374573</v>
      </c>
      <c r="AO15" s="2">
        <f t="shared" si="19"/>
        <v>0.12520453516107288</v>
      </c>
      <c r="AP15" s="2">
        <f t="shared" si="20"/>
        <v>0.12520453516107288</v>
      </c>
      <c r="AQ15" s="2">
        <f t="shared" si="21"/>
        <v>0.12520450919515436</v>
      </c>
      <c r="AR15" s="2">
        <f t="shared" si="22"/>
        <v>0.12520450919515436</v>
      </c>
      <c r="AS15" s="2">
        <f t="shared" si="23"/>
        <v>0.12520451367664645</v>
      </c>
      <c r="AT15" s="2">
        <f t="shared" si="24"/>
        <v>0.12520451367664645</v>
      </c>
      <c r="AU15" s="2">
        <f t="shared" si="25"/>
        <v>0.12520451290317974</v>
      </c>
      <c r="AV15" s="2">
        <f t="shared" si="26"/>
        <v>0.12520451290317974</v>
      </c>
      <c r="AW15" s="2">
        <f t="shared" si="27"/>
        <v>0.12520451303667338</v>
      </c>
      <c r="AX15" s="2">
        <f t="shared" si="28"/>
        <v>0.12520451303667338</v>
      </c>
      <c r="AY15" s="2">
        <f t="shared" si="29"/>
        <v>0.12520451301363356</v>
      </c>
      <c r="AZ15" s="2">
        <f t="shared" si="30"/>
        <v>0.12520451301363356</v>
      </c>
      <c r="BA15" s="2">
        <f t="shared" si="31"/>
        <v>0.12520451301761001</v>
      </c>
      <c r="BB15" s="2">
        <f t="shared" si="32"/>
        <v>0.12520451301761001</v>
      </c>
    </row>
    <row r="16" spans="1:54" ht="15.6" customHeight="1">
      <c r="A16" s="100" t="s">
        <v>24</v>
      </c>
      <c r="B16" s="101">
        <v>3.4</v>
      </c>
      <c r="C16" s="102">
        <v>10</v>
      </c>
      <c r="D16" s="67">
        <f t="shared" si="0"/>
        <v>0.79056941504209488</v>
      </c>
      <c r="E16" s="104" t="s">
        <v>150</v>
      </c>
      <c r="F16" s="70">
        <f>VLOOKUP(E16,Podaci1!$A$157:$C$169,2)</f>
        <v>130.80000000000001</v>
      </c>
      <c r="G16" s="71">
        <f t="shared" si="1"/>
        <v>5.8834848479466552E-2</v>
      </c>
      <c r="H16" s="67">
        <f t="shared" si="33"/>
        <v>1.6421109784641591E-4</v>
      </c>
      <c r="I16" s="67">
        <f t="shared" si="2"/>
        <v>5.5831773267781405E-4</v>
      </c>
      <c r="J16" s="8"/>
      <c r="K16" s="6"/>
      <c r="L16" s="6"/>
      <c r="M16" s="7"/>
      <c r="N16" s="105">
        <v>10</v>
      </c>
      <c r="O16" s="19">
        <f t="shared" si="34"/>
        <v>4.829738171953409E-5</v>
      </c>
      <c r="P16" s="19">
        <f t="shared" si="35"/>
        <v>1.6421109784641591E-4</v>
      </c>
      <c r="Q16" s="6"/>
      <c r="R16" s="17">
        <f t="shared" si="3"/>
        <v>3.3070622455901595</v>
      </c>
      <c r="S16" s="18">
        <f t="shared" si="4"/>
        <v>2.3762294404496235E-5</v>
      </c>
      <c r="T16" s="14">
        <f t="shared" si="5"/>
        <v>1.5516374834570119E-3</v>
      </c>
      <c r="U16" s="2">
        <v>100000</v>
      </c>
      <c r="V16" s="2">
        <v>0</v>
      </c>
      <c r="W16" s="2">
        <f t="shared" si="36"/>
        <v>0.16026392817196128</v>
      </c>
      <c r="X16" s="2">
        <f t="shared" si="37"/>
        <v>0.16026392817196128</v>
      </c>
      <c r="Y16" s="2">
        <f t="shared" si="38"/>
        <v>0.56987346466397815</v>
      </c>
      <c r="Z16" s="2">
        <f t="shared" si="39"/>
        <v>0.56987346466397815</v>
      </c>
      <c r="AA16" s="2">
        <f t="shared" si="40"/>
        <v>0.45971659325596803</v>
      </c>
      <c r="AB16" s="2">
        <f t="shared" si="6"/>
        <v>0.45971659325596803</v>
      </c>
      <c r="AC16" s="2">
        <f t="shared" si="7"/>
        <v>0.47595063232520263</v>
      </c>
      <c r="AD16" s="2">
        <f t="shared" si="8"/>
        <v>0.47595063232520263</v>
      </c>
      <c r="AE16" s="2">
        <f t="shared" si="9"/>
        <v>0.47326887476105517</v>
      </c>
      <c r="AF16" s="2">
        <f t="shared" si="10"/>
        <v>0.47326887476105517</v>
      </c>
      <c r="AG16" s="2">
        <f t="shared" si="11"/>
        <v>0.47370393601434485</v>
      </c>
      <c r="AH16" s="2">
        <f t="shared" si="12"/>
        <v>0.47370393601434485</v>
      </c>
      <c r="AI16" s="2">
        <f t="shared" si="13"/>
        <v>0.47363314709566418</v>
      </c>
      <c r="AJ16" s="2">
        <f t="shared" si="14"/>
        <v>0.47363314709566418</v>
      </c>
      <c r="AK16" s="2">
        <f t="shared" si="15"/>
        <v>0.47364465964381758</v>
      </c>
      <c r="AL16" s="2">
        <f t="shared" si="16"/>
        <v>0.47364465964381758</v>
      </c>
      <c r="AM16" s="2">
        <f t="shared" si="17"/>
        <v>0.47364278718796593</v>
      </c>
      <c r="AN16" s="2">
        <f t="shared" si="18"/>
        <v>0.47364278718796593</v>
      </c>
      <c r="AO16" s="2">
        <f t="shared" si="19"/>
        <v>0.47364309172926283</v>
      </c>
      <c r="AP16" s="2">
        <f t="shared" si="20"/>
        <v>0.47364309172926283</v>
      </c>
      <c r="AQ16" s="2">
        <f t="shared" si="21"/>
        <v>0.47364304219773812</v>
      </c>
      <c r="AR16" s="2">
        <f t="shared" si="22"/>
        <v>0.47364304219773812</v>
      </c>
      <c r="AS16" s="2">
        <f t="shared" si="23"/>
        <v>0.47364305025369369</v>
      </c>
      <c r="AT16" s="2">
        <f t="shared" si="24"/>
        <v>0.47364305025369369</v>
      </c>
      <c r="AU16" s="2">
        <f t="shared" si="25"/>
        <v>0.47364304894344889</v>
      </c>
      <c r="AV16" s="2">
        <f t="shared" si="26"/>
        <v>0.47364304894344889</v>
      </c>
      <c r="AW16" s="2">
        <f t="shared" si="27"/>
        <v>0.47364304915655098</v>
      </c>
      <c r="AX16" s="2">
        <f t="shared" si="28"/>
        <v>0.47364304915655098</v>
      </c>
      <c r="AY16" s="2">
        <f t="shared" si="29"/>
        <v>0.47364304912189148</v>
      </c>
      <c r="AZ16" s="2">
        <f t="shared" si="30"/>
        <v>0.47364304912189148</v>
      </c>
      <c r="BA16" s="2">
        <f t="shared" si="31"/>
        <v>0.47364304912752858</v>
      </c>
      <c r="BB16" s="2">
        <f t="shared" si="32"/>
        <v>0.47364304912752858</v>
      </c>
    </row>
    <row r="17" spans="1:54" ht="15.9" customHeight="1">
      <c r="A17" s="100" t="s">
        <v>31</v>
      </c>
      <c r="B17" s="101">
        <v>3.4</v>
      </c>
      <c r="C17" s="102">
        <v>12.25</v>
      </c>
      <c r="D17" s="67">
        <f t="shared" si="0"/>
        <v>0.875</v>
      </c>
      <c r="E17" s="104" t="s">
        <v>141</v>
      </c>
      <c r="F17" s="70">
        <f>VLOOKUP(E17,Podaci1!$A$157:$C$169,2)</f>
        <v>31</v>
      </c>
      <c r="G17" s="71">
        <f t="shared" si="1"/>
        <v>1.1592971921365947</v>
      </c>
      <c r="H17" s="67">
        <f t="shared" si="33"/>
        <v>0.18714138052237311</v>
      </c>
      <c r="I17" s="67">
        <f t="shared" si="2"/>
        <v>0.63628069377606855</v>
      </c>
      <c r="J17" s="8"/>
      <c r="K17" s="6"/>
      <c r="L17" s="1"/>
      <c r="M17" s="6"/>
      <c r="N17" s="105">
        <v>10</v>
      </c>
      <c r="O17" s="19">
        <f t="shared" si="34"/>
        <v>5.5041582506580325E-2</v>
      </c>
      <c r="P17" s="19">
        <f t="shared" si="35"/>
        <v>0.18714138052237311</v>
      </c>
      <c r="Q17" s="6"/>
      <c r="R17" s="17">
        <f t="shared" si="3"/>
        <v>5417.6221089670707</v>
      </c>
      <c r="S17" s="18">
        <f t="shared" si="4"/>
        <v>1.0026155187445509E-4</v>
      </c>
      <c r="T17" s="14">
        <f t="shared" si="5"/>
        <v>1.344805069812436E-2</v>
      </c>
      <c r="U17" s="2">
        <v>100000</v>
      </c>
      <c r="V17" s="2">
        <v>0</v>
      </c>
      <c r="W17" s="2">
        <f t="shared" si="36"/>
        <v>366.39234856974934</v>
      </c>
      <c r="X17" s="2">
        <f t="shared" si="37"/>
        <v>366.39234856974934</v>
      </c>
      <c r="Y17" s="2">
        <f t="shared" si="38"/>
        <v>565.4330088105919</v>
      </c>
      <c r="Z17" s="2">
        <f t="shared" si="39"/>
        <v>565.4330088105919</v>
      </c>
      <c r="AA17" s="2">
        <f t="shared" si="40"/>
        <v>536.87083810986235</v>
      </c>
      <c r="AB17" s="2">
        <f t="shared" si="6"/>
        <v>536.87083810986235</v>
      </c>
      <c r="AC17" s="2">
        <f t="shared" si="7"/>
        <v>540.12343753887262</v>
      </c>
      <c r="AD17" s="2">
        <f t="shared" si="8"/>
        <v>540.12343753887262</v>
      </c>
      <c r="AE17" s="2">
        <f t="shared" si="9"/>
        <v>539.74225138927409</v>
      </c>
      <c r="AF17" s="2">
        <f t="shared" si="10"/>
        <v>539.74225138927409</v>
      </c>
      <c r="AG17" s="2">
        <f t="shared" si="11"/>
        <v>539.78677572498691</v>
      </c>
      <c r="AH17" s="2">
        <f t="shared" si="12"/>
        <v>539.78677572498691</v>
      </c>
      <c r="AI17" s="2">
        <f t="shared" si="13"/>
        <v>539.78157304744616</v>
      </c>
      <c r="AJ17" s="2">
        <f t="shared" si="14"/>
        <v>539.78157304744616</v>
      </c>
      <c r="AK17" s="2">
        <f t="shared" si="15"/>
        <v>539.78218095369925</v>
      </c>
      <c r="AL17" s="2">
        <f t="shared" si="16"/>
        <v>539.78218095369925</v>
      </c>
      <c r="AM17" s="2">
        <f t="shared" si="17"/>
        <v>539.78210992258619</v>
      </c>
      <c r="AN17" s="2">
        <f t="shared" si="18"/>
        <v>539.78210992258619</v>
      </c>
      <c r="AO17" s="2">
        <f t="shared" si="19"/>
        <v>539.78211822224716</v>
      </c>
      <c r="AP17" s="2">
        <f t="shared" si="20"/>
        <v>539.78211822224716</v>
      </c>
      <c r="AQ17" s="2">
        <f t="shared" si="21"/>
        <v>539.78211725246979</v>
      </c>
      <c r="AR17" s="2">
        <f t="shared" si="22"/>
        <v>539.78211725246979</v>
      </c>
      <c r="AS17" s="2">
        <f t="shared" si="23"/>
        <v>539.78211736578373</v>
      </c>
      <c r="AT17" s="2">
        <f t="shared" si="24"/>
        <v>539.78211736578373</v>
      </c>
      <c r="AU17" s="2">
        <f t="shared" si="25"/>
        <v>539.78211735254342</v>
      </c>
      <c r="AV17" s="2">
        <f t="shared" si="26"/>
        <v>539.78211735254342</v>
      </c>
      <c r="AW17" s="2">
        <f t="shared" si="27"/>
        <v>539.7821173540907</v>
      </c>
      <c r="AX17" s="2">
        <f t="shared" si="28"/>
        <v>539.7821173540907</v>
      </c>
      <c r="AY17" s="2">
        <f t="shared" si="29"/>
        <v>539.78211735390994</v>
      </c>
      <c r="AZ17" s="2">
        <f t="shared" si="30"/>
        <v>539.78211735390994</v>
      </c>
      <c r="BA17" s="2">
        <f t="shared" si="31"/>
        <v>539.78211735393086</v>
      </c>
      <c r="BB17" s="2">
        <f t="shared" si="32"/>
        <v>539.78211735393086</v>
      </c>
    </row>
    <row r="18" spans="1:54" ht="15.9" customHeight="1">
      <c r="A18" s="100" t="s">
        <v>26</v>
      </c>
      <c r="B18" s="101">
        <v>3.4</v>
      </c>
      <c r="C18" s="102">
        <v>15</v>
      </c>
      <c r="D18" s="67">
        <f t="shared" si="0"/>
        <v>0.96824583655185426</v>
      </c>
      <c r="E18" s="104" t="s">
        <v>148</v>
      </c>
      <c r="F18" s="70">
        <f>VLOOKUP(E18,Podaci1!$A$157:$C$169,2)</f>
        <v>85.4</v>
      </c>
      <c r="G18" s="71">
        <f t="shared" si="1"/>
        <v>0.16903631459106883</v>
      </c>
      <c r="H18" s="67">
        <f t="shared" si="33"/>
        <v>1.7573705259916359E-3</v>
      </c>
      <c r="I18" s="67">
        <f t="shared" si="2"/>
        <v>5.9750597883715621E-3</v>
      </c>
      <c r="J18" s="8"/>
      <c r="K18" s="6"/>
      <c r="L18" s="1"/>
      <c r="M18" s="6"/>
      <c r="N18" s="105">
        <v>10</v>
      </c>
      <c r="O18" s="19">
        <f t="shared" si="34"/>
        <v>5.1687368411518708E-4</v>
      </c>
      <c r="P18" s="19">
        <f t="shared" si="35"/>
        <v>1.7573705259916359E-3</v>
      </c>
      <c r="Q18" s="6"/>
      <c r="R18" s="17">
        <f t="shared" si="3"/>
        <v>41.810272187283928</v>
      </c>
      <c r="S18" s="18">
        <f t="shared" si="4"/>
        <v>3.6394708525856066E-5</v>
      </c>
      <c r="T18" s="14">
        <f t="shared" si="5"/>
        <v>2.9411357655789484E-3</v>
      </c>
      <c r="U18" s="2">
        <v>100000</v>
      </c>
      <c r="V18" s="2">
        <v>0</v>
      </c>
      <c r="W18" s="2">
        <f t="shared" si="36"/>
        <v>2.2196168282657807</v>
      </c>
      <c r="X18" s="2">
        <f t="shared" si="37"/>
        <v>2.2196168282657807</v>
      </c>
      <c r="Y18" s="2">
        <f t="shared" si="38"/>
        <v>5.7493779373841374</v>
      </c>
      <c r="Z18" s="2">
        <f t="shared" si="39"/>
        <v>5.7493779373841374</v>
      </c>
      <c r="AA18" s="2">
        <f t="shared" si="40"/>
        <v>4.9763093207015672</v>
      </c>
      <c r="AB18" s="2">
        <f t="shared" si="6"/>
        <v>4.9763093207015672</v>
      </c>
      <c r="AC18" s="2">
        <f t="shared" si="7"/>
        <v>5.0826542912072741</v>
      </c>
      <c r="AD18" s="2">
        <f t="shared" si="8"/>
        <v>5.0826542912072741</v>
      </c>
      <c r="AE18" s="2">
        <f t="shared" si="9"/>
        <v>5.0668568427885541</v>
      </c>
      <c r="AF18" s="2">
        <f t="shared" si="10"/>
        <v>5.0668568427885541</v>
      </c>
      <c r="AG18" s="2">
        <f t="shared" si="11"/>
        <v>5.0691776088447726</v>
      </c>
      <c r="AH18" s="2">
        <f t="shared" si="12"/>
        <v>5.0691776088447726</v>
      </c>
      <c r="AI18" s="2">
        <f t="shared" si="13"/>
        <v>5.068836111359464</v>
      </c>
      <c r="AJ18" s="2">
        <f t="shared" si="14"/>
        <v>5.068836111359464</v>
      </c>
      <c r="AK18" s="2">
        <f t="shared" si="15"/>
        <v>5.0688863501282402</v>
      </c>
      <c r="AL18" s="2">
        <f t="shared" si="16"/>
        <v>5.0688863501282402</v>
      </c>
      <c r="AM18" s="2">
        <f t="shared" si="17"/>
        <v>5.0688789590829355</v>
      </c>
      <c r="AN18" s="2">
        <f t="shared" si="18"/>
        <v>5.0688789590829355</v>
      </c>
      <c r="AO18" s="2">
        <f t="shared" si="19"/>
        <v>5.0688800464357318</v>
      </c>
      <c r="AP18" s="2">
        <f t="shared" si="20"/>
        <v>5.0688800464357318</v>
      </c>
      <c r="AQ18" s="2">
        <f t="shared" si="21"/>
        <v>5.0688798864668838</v>
      </c>
      <c r="AR18" s="2">
        <f t="shared" si="22"/>
        <v>5.0688798864668838</v>
      </c>
      <c r="AS18" s="2">
        <f t="shared" si="23"/>
        <v>5.0688799100011304</v>
      </c>
      <c r="AT18" s="2">
        <f t="shared" si="24"/>
        <v>5.0688799100011304</v>
      </c>
      <c r="AU18" s="2">
        <f t="shared" si="25"/>
        <v>5.0688799065388261</v>
      </c>
      <c r="AV18" s="2">
        <f t="shared" si="26"/>
        <v>5.0688799065388261</v>
      </c>
      <c r="AW18" s="2">
        <f t="shared" si="27"/>
        <v>5.0688799070481938</v>
      </c>
      <c r="AX18" s="2">
        <f t="shared" si="28"/>
        <v>5.0688799070481938</v>
      </c>
      <c r="AY18" s="2">
        <f t="shared" si="29"/>
        <v>5.0688799069732564</v>
      </c>
      <c r="AZ18" s="2">
        <f t="shared" si="30"/>
        <v>5.0688799069732564</v>
      </c>
      <c r="BA18" s="2">
        <f t="shared" si="31"/>
        <v>5.0688799069842805</v>
      </c>
      <c r="BB18" s="2">
        <f t="shared" si="32"/>
        <v>5.0688799069842805</v>
      </c>
    </row>
    <row r="19" spans="1:54" ht="15.9" customHeight="1">
      <c r="A19" s="100" t="s">
        <v>27</v>
      </c>
      <c r="B19" s="101">
        <v>3.4</v>
      </c>
      <c r="C19" s="102">
        <v>17.25</v>
      </c>
      <c r="D19" s="67">
        <f t="shared" si="0"/>
        <v>1.0383279828647594</v>
      </c>
      <c r="E19" s="104" t="s">
        <v>146</v>
      </c>
      <c r="F19" s="70">
        <f>VLOOKUP(E19,Podaci1!$A$157:$C$169,2)</f>
        <v>58.2</v>
      </c>
      <c r="G19" s="71">
        <f t="shared" si="1"/>
        <v>0.39030014058304285</v>
      </c>
      <c r="H19" s="67">
        <f t="shared" si="33"/>
        <v>1.2338175491525143E-2</v>
      </c>
      <c r="I19" s="67">
        <f t="shared" si="2"/>
        <v>4.1949796671185487E-2</v>
      </c>
      <c r="J19" s="8"/>
      <c r="K19" s="6"/>
      <c r="L19" s="1"/>
      <c r="M19" s="6"/>
      <c r="N19" s="105">
        <v>10</v>
      </c>
      <c r="O19" s="19">
        <f t="shared" si="34"/>
        <v>3.628875144566219E-3</v>
      </c>
      <c r="P19" s="19">
        <f t="shared" si="35"/>
        <v>1.2338175491525143E-2</v>
      </c>
      <c r="Q19" s="6"/>
      <c r="R19" s="17">
        <f t="shared" si="3"/>
        <v>327.08096122882495</v>
      </c>
      <c r="S19" s="18">
        <f t="shared" si="4"/>
        <v>5.3403919383300817E-5</v>
      </c>
      <c r="T19" s="14">
        <f t="shared" si="5"/>
        <v>5.227781186099352E-3</v>
      </c>
      <c r="U19" s="2">
        <v>100000</v>
      </c>
      <c r="V19" s="2">
        <v>0</v>
      </c>
      <c r="W19" s="2">
        <f t="shared" si="36"/>
        <v>18.943061213376222</v>
      </c>
      <c r="X19" s="2">
        <f t="shared" si="37"/>
        <v>18.943061213376222</v>
      </c>
      <c r="Y19" s="2">
        <f t="shared" si="38"/>
        <v>38.851295967449602</v>
      </c>
      <c r="Z19" s="2">
        <f t="shared" si="39"/>
        <v>38.851295967449602</v>
      </c>
      <c r="AA19" s="2">
        <f t="shared" si="40"/>
        <v>35.170298175536509</v>
      </c>
      <c r="AB19" s="2">
        <f t="shared" si="6"/>
        <v>35.170298175536509</v>
      </c>
      <c r="AC19" s="2">
        <f t="shared" si="7"/>
        <v>35.644441130366005</v>
      </c>
      <c r="AD19" s="2">
        <f t="shared" si="8"/>
        <v>35.644441130366005</v>
      </c>
      <c r="AE19" s="2">
        <f t="shared" si="9"/>
        <v>35.58001681162952</v>
      </c>
      <c r="AF19" s="2">
        <f t="shared" si="10"/>
        <v>35.58001681162952</v>
      </c>
      <c r="AG19" s="2">
        <f t="shared" si="11"/>
        <v>35.588708350082634</v>
      </c>
      <c r="AH19" s="2">
        <f t="shared" si="12"/>
        <v>35.588708350082634</v>
      </c>
      <c r="AI19" s="2">
        <f t="shared" si="13"/>
        <v>35.587534637115589</v>
      </c>
      <c r="AJ19" s="2">
        <f t="shared" si="14"/>
        <v>35.587534637115589</v>
      </c>
      <c r="AK19" s="2">
        <f t="shared" si="15"/>
        <v>35.587693115729458</v>
      </c>
      <c r="AL19" s="2">
        <f t="shared" si="16"/>
        <v>35.587693115729458</v>
      </c>
      <c r="AM19" s="2">
        <f t="shared" si="17"/>
        <v>35.587671717046099</v>
      </c>
      <c r="AN19" s="2">
        <f t="shared" si="18"/>
        <v>35.587671717046099</v>
      </c>
      <c r="AO19" s="2">
        <f t="shared" si="19"/>
        <v>35.587674606411113</v>
      </c>
      <c r="AP19" s="2">
        <f t="shared" si="20"/>
        <v>35.587674606411113</v>
      </c>
      <c r="AQ19" s="2">
        <f t="shared" si="21"/>
        <v>35.587674216273435</v>
      </c>
      <c r="AR19" s="2">
        <f t="shared" si="22"/>
        <v>35.587674216273435</v>
      </c>
      <c r="AS19" s="2">
        <f t="shared" si="23"/>
        <v>35.587674268951922</v>
      </c>
      <c r="AT19" s="2">
        <f t="shared" si="24"/>
        <v>35.587674268951922</v>
      </c>
      <c r="AU19" s="2">
        <f t="shared" si="25"/>
        <v>35.587674261838991</v>
      </c>
      <c r="AV19" s="2">
        <f t="shared" si="26"/>
        <v>35.587674261838991</v>
      </c>
      <c r="AW19" s="2">
        <f t="shared" si="27"/>
        <v>35.587674262799418</v>
      </c>
      <c r="AX19" s="2">
        <f t="shared" si="28"/>
        <v>35.587674262799418</v>
      </c>
      <c r="AY19" s="2">
        <f t="shared" si="29"/>
        <v>35.587674262669729</v>
      </c>
      <c r="AZ19" s="2">
        <f t="shared" si="30"/>
        <v>35.587674262669729</v>
      </c>
      <c r="BA19" s="2">
        <f t="shared" si="31"/>
        <v>35.587674262687251</v>
      </c>
      <c r="BB19" s="2">
        <f t="shared" si="32"/>
        <v>35.587674262687251</v>
      </c>
    </row>
    <row r="20" spans="1:54" ht="15.9" customHeight="1">
      <c r="A20" s="100" t="s">
        <v>28</v>
      </c>
      <c r="B20" s="101">
        <v>3.4</v>
      </c>
      <c r="C20" s="102">
        <v>20</v>
      </c>
      <c r="D20" s="67">
        <f t="shared" si="0"/>
        <v>1.1180339887498949</v>
      </c>
      <c r="E20" s="104" t="s">
        <v>141</v>
      </c>
      <c r="F20" s="70">
        <f>VLOOKUP(E20,Podaci1!$A$157:$C$169,2)</f>
        <v>31</v>
      </c>
      <c r="G20" s="71">
        <f t="shared" si="1"/>
        <v>1.4812956158526061</v>
      </c>
      <c r="H20" s="67">
        <f t="shared" si="33"/>
        <v>0.29065459732986448</v>
      </c>
      <c r="I20" s="67">
        <f t="shared" si="2"/>
        <v>0.98822563092153926</v>
      </c>
      <c r="J20" s="8"/>
      <c r="K20" s="6"/>
      <c r="L20" s="1"/>
      <c r="M20" s="6"/>
      <c r="N20" s="105">
        <v>10</v>
      </c>
      <c r="O20" s="19">
        <f t="shared" si="34"/>
        <v>8.5486646273489564E-2</v>
      </c>
      <c r="P20" s="19">
        <f t="shared" si="35"/>
        <v>0.29065459732986448</v>
      </c>
      <c r="Q20" s="6"/>
      <c r="R20" s="17">
        <f t="shared" si="3"/>
        <v>8845.0973207625666</v>
      </c>
      <c r="S20" s="18">
        <f t="shared" si="4"/>
        <v>1.0026155187445509E-4</v>
      </c>
      <c r="T20" s="14">
        <f t="shared" si="5"/>
        <v>1.344805069812436E-2</v>
      </c>
      <c r="U20" s="2">
        <v>100000</v>
      </c>
      <c r="V20" s="2">
        <v>0</v>
      </c>
      <c r="W20" s="2">
        <f t="shared" si="36"/>
        <v>598.19158950163171</v>
      </c>
      <c r="X20" s="2">
        <f t="shared" si="37"/>
        <v>598.19158950163171</v>
      </c>
      <c r="Y20" s="2">
        <f t="shared" si="38"/>
        <v>870.83128721914443</v>
      </c>
      <c r="Z20" s="2">
        <f t="shared" si="39"/>
        <v>870.83128721914443</v>
      </c>
      <c r="AA20" s="2">
        <f t="shared" si="40"/>
        <v>834.86351523405813</v>
      </c>
      <c r="AB20" s="2">
        <f t="shared" si="6"/>
        <v>834.86351523405813</v>
      </c>
      <c r="AC20" s="2">
        <f t="shared" si="7"/>
        <v>838.73545233464347</v>
      </c>
      <c r="AD20" s="2">
        <f t="shared" si="8"/>
        <v>838.73545233464347</v>
      </c>
      <c r="AE20" s="2">
        <f t="shared" si="9"/>
        <v>838.30867879238644</v>
      </c>
      <c r="AF20" s="2">
        <f t="shared" si="10"/>
        <v>838.30867879238644</v>
      </c>
      <c r="AG20" s="2">
        <f t="shared" si="11"/>
        <v>838.35559748768196</v>
      </c>
      <c r="AH20" s="2">
        <f t="shared" si="12"/>
        <v>838.35559748768196</v>
      </c>
      <c r="AI20" s="2">
        <f t="shared" si="13"/>
        <v>838.35043786795916</v>
      </c>
      <c r="AJ20" s="2">
        <f t="shared" si="14"/>
        <v>838.35043786795916</v>
      </c>
      <c r="AK20" s="2">
        <f t="shared" si="15"/>
        <v>838.35100525041219</v>
      </c>
      <c r="AL20" s="2">
        <f t="shared" si="16"/>
        <v>838.35100525041219</v>
      </c>
      <c r="AM20" s="2">
        <f t="shared" si="17"/>
        <v>838.35094285745095</v>
      </c>
      <c r="AN20" s="2">
        <f t="shared" si="18"/>
        <v>838.35094285745095</v>
      </c>
      <c r="AO20" s="2">
        <f t="shared" si="19"/>
        <v>838.35094971857268</v>
      </c>
      <c r="AP20" s="2">
        <f t="shared" si="20"/>
        <v>838.35094971857268</v>
      </c>
      <c r="AQ20" s="2">
        <f t="shared" si="21"/>
        <v>838.35094896408066</v>
      </c>
      <c r="AR20" s="2">
        <f t="shared" si="22"/>
        <v>838.35094896408066</v>
      </c>
      <c r="AS20" s="2">
        <f t="shared" si="23"/>
        <v>838.35094904704943</v>
      </c>
      <c r="AT20" s="2">
        <f t="shared" si="24"/>
        <v>838.35094904704943</v>
      </c>
      <c r="AU20" s="2">
        <f t="shared" si="25"/>
        <v>838.3509490379256</v>
      </c>
      <c r="AV20" s="2">
        <f t="shared" si="26"/>
        <v>838.3509490379256</v>
      </c>
      <c r="AW20" s="2">
        <f t="shared" si="27"/>
        <v>838.350949038929</v>
      </c>
      <c r="AX20" s="2">
        <f t="shared" si="28"/>
        <v>838.350949038929</v>
      </c>
      <c r="AY20" s="2">
        <f t="shared" si="29"/>
        <v>838.35094903881861</v>
      </c>
      <c r="AZ20" s="2">
        <f t="shared" si="30"/>
        <v>838.35094903881861</v>
      </c>
      <c r="BA20" s="2">
        <f t="shared" si="31"/>
        <v>838.35094903883078</v>
      </c>
      <c r="BB20" s="2">
        <f t="shared" si="32"/>
        <v>838.35094903883078</v>
      </c>
    </row>
    <row r="21" spans="1:54" ht="15.9" customHeight="1">
      <c r="A21" s="100" t="s">
        <v>29</v>
      </c>
      <c r="B21" s="101">
        <v>4</v>
      </c>
      <c r="C21" s="102">
        <v>22.25</v>
      </c>
      <c r="D21" s="67">
        <f t="shared" si="0"/>
        <v>1.1792476415070754</v>
      </c>
      <c r="E21" s="104" t="s">
        <v>141</v>
      </c>
      <c r="F21" s="70">
        <f>VLOOKUP(E21,Podaci1!$A$157:$C$169,2)</f>
        <v>31</v>
      </c>
      <c r="G21" s="71">
        <f t="shared" si="1"/>
        <v>1.5623982624375474</v>
      </c>
      <c r="H21" s="67">
        <f t="shared" si="33"/>
        <v>0.37644357326856959</v>
      </c>
      <c r="I21" s="67">
        <f t="shared" si="2"/>
        <v>1.5057742930742783</v>
      </c>
      <c r="J21" s="8"/>
      <c r="K21" s="6"/>
      <c r="L21" s="1"/>
      <c r="M21" s="6"/>
      <c r="N21" s="105">
        <v>10</v>
      </c>
      <c r="O21" s="19">
        <f t="shared" si="34"/>
        <v>9.4110893317142397E-2</v>
      </c>
      <c r="P21" s="19">
        <f t="shared" si="35"/>
        <v>0.37644357326856959</v>
      </c>
      <c r="Q21" s="6"/>
      <c r="R21" s="17">
        <f t="shared" si="3"/>
        <v>9840.1707693483531</v>
      </c>
      <c r="S21" s="18">
        <f t="shared" si="4"/>
        <v>1.0026155187445509E-4</v>
      </c>
      <c r="T21" s="14">
        <f t="shared" si="5"/>
        <v>1.344805069812436E-2</v>
      </c>
      <c r="U21" s="2">
        <v>100000</v>
      </c>
      <c r="V21" s="2">
        <v>0</v>
      </c>
      <c r="W21" s="2">
        <f t="shared" si="36"/>
        <v>665.4881433205652</v>
      </c>
      <c r="X21" s="2">
        <f t="shared" si="37"/>
        <v>665.4881433205652</v>
      </c>
      <c r="Y21" s="2">
        <f t="shared" si="38"/>
        <v>957.05342342144877</v>
      </c>
      <c r="Z21" s="2">
        <f t="shared" si="39"/>
        <v>957.05342342144877</v>
      </c>
      <c r="AA21" s="2">
        <f t="shared" si="40"/>
        <v>919.31008850950923</v>
      </c>
      <c r="AB21" s="2">
        <f t="shared" si="6"/>
        <v>919.31008850950923</v>
      </c>
      <c r="AC21" s="2">
        <f t="shared" si="7"/>
        <v>923.32049058418147</v>
      </c>
      <c r="AD21" s="2">
        <f t="shared" si="8"/>
        <v>923.32049058418147</v>
      </c>
      <c r="AE21" s="2">
        <f t="shared" si="9"/>
        <v>922.88463503736091</v>
      </c>
      <c r="AF21" s="2">
        <f t="shared" si="10"/>
        <v>922.88463503736091</v>
      </c>
      <c r="AG21" s="2">
        <f t="shared" si="11"/>
        <v>922.93188919091608</v>
      </c>
      <c r="AH21" s="2">
        <f t="shared" si="12"/>
        <v>922.93188919091608</v>
      </c>
      <c r="AI21" s="2">
        <f t="shared" si="13"/>
        <v>922.92676468352954</v>
      </c>
      <c r="AJ21" s="2">
        <f t="shared" si="14"/>
        <v>922.92676468352954</v>
      </c>
      <c r="AK21" s="2">
        <f t="shared" si="15"/>
        <v>922.92732039814416</v>
      </c>
      <c r="AL21" s="2">
        <f t="shared" si="16"/>
        <v>922.92732039814416</v>
      </c>
      <c r="AM21" s="2">
        <f t="shared" si="17"/>
        <v>922.92726013485083</v>
      </c>
      <c r="AN21" s="2">
        <f t="shared" si="18"/>
        <v>922.92726013485083</v>
      </c>
      <c r="AO21" s="2">
        <f t="shared" si="19"/>
        <v>922.92726666997373</v>
      </c>
      <c r="AP21" s="2">
        <f t="shared" si="20"/>
        <v>922.92726666997373</v>
      </c>
      <c r="AQ21" s="2">
        <f t="shared" si="21"/>
        <v>922.92726596128648</v>
      </c>
      <c r="AR21" s="2">
        <f t="shared" si="22"/>
        <v>922.92726596128648</v>
      </c>
      <c r="AS21" s="2">
        <f t="shared" si="23"/>
        <v>922.92726603813844</v>
      </c>
      <c r="AT21" s="2">
        <f t="shared" si="24"/>
        <v>922.92726603813844</v>
      </c>
      <c r="AU21" s="2">
        <f t="shared" si="25"/>
        <v>922.92726602980429</v>
      </c>
      <c r="AV21" s="2">
        <f t="shared" si="26"/>
        <v>922.92726602980429</v>
      </c>
      <c r="AW21" s="2">
        <f t="shared" si="27"/>
        <v>922.9272660307081</v>
      </c>
      <c r="AX21" s="2">
        <f t="shared" si="28"/>
        <v>922.9272660307081</v>
      </c>
      <c r="AY21" s="2">
        <f t="shared" si="29"/>
        <v>922.92726603061021</v>
      </c>
      <c r="AZ21" s="2">
        <f t="shared" si="30"/>
        <v>922.92726603061021</v>
      </c>
      <c r="BA21" s="2">
        <f t="shared" si="31"/>
        <v>922.92726603062079</v>
      </c>
      <c r="BB21" s="2">
        <f t="shared" si="32"/>
        <v>922.92726603062079</v>
      </c>
    </row>
    <row r="22" spans="1:54" ht="15.9" customHeight="1">
      <c r="A22" s="100" t="s">
        <v>30</v>
      </c>
      <c r="B22" s="101">
        <v>1.6</v>
      </c>
      <c r="C22" s="102">
        <v>24</v>
      </c>
      <c r="D22" s="67">
        <f t="shared" si="0"/>
        <v>1.2247448713915889</v>
      </c>
      <c r="E22" s="104" t="s">
        <v>140</v>
      </c>
      <c r="F22" s="70">
        <f>VLOOKUP(E22,Podaci1!$A$157:$C$169,2)</f>
        <v>24.8</v>
      </c>
      <c r="G22" s="71">
        <f t="shared" si="1"/>
        <v>2.5354344472999353</v>
      </c>
      <c r="H22" s="67">
        <f t="shared" si="33"/>
        <v>0.47786997625428063</v>
      </c>
      <c r="I22" s="67">
        <f t="shared" si="2"/>
        <v>0.76459196200684909</v>
      </c>
      <c r="J22" s="8"/>
      <c r="K22" s="6"/>
      <c r="L22" s="1"/>
      <c r="M22" s="6"/>
      <c r="N22" s="105">
        <v>10</v>
      </c>
      <c r="O22" s="19">
        <f t="shared" si="34"/>
        <v>0.29866873515892539</v>
      </c>
      <c r="P22" s="19">
        <f t="shared" si="35"/>
        <v>0.47786997625428063</v>
      </c>
      <c r="Q22" s="6"/>
      <c r="R22" s="17">
        <f t="shared" si="3"/>
        <v>32391.713821151967</v>
      </c>
      <c r="S22" s="18">
        <f t="shared" si="4"/>
        <v>1.2532693984306886E-4</v>
      </c>
      <c r="T22" s="14">
        <f t="shared" si="5"/>
        <v>1.8794222203668488E-2</v>
      </c>
      <c r="U22" s="2">
        <v>100000</v>
      </c>
      <c r="V22" s="2">
        <v>0</v>
      </c>
      <c r="W22" s="2">
        <f t="shared" si="36"/>
        <v>2323.9482421581251</v>
      </c>
      <c r="X22" s="2">
        <f t="shared" si="37"/>
        <v>2323.9482421581251</v>
      </c>
      <c r="Y22" s="2">
        <f t="shared" si="38"/>
        <v>2996.1359291891854</v>
      </c>
      <c r="Z22" s="2">
        <f t="shared" si="39"/>
        <v>2996.1359291891854</v>
      </c>
      <c r="AA22" s="2">
        <f t="shared" si="40"/>
        <v>2922.6351650141664</v>
      </c>
      <c r="AB22" s="2">
        <f t="shared" si="6"/>
        <v>2922.6351650141664</v>
      </c>
      <c r="AC22" s="2">
        <f t="shared" si="7"/>
        <v>2929.596639346827</v>
      </c>
      <c r="AD22" s="2">
        <f t="shared" si="8"/>
        <v>2929.596639346827</v>
      </c>
      <c r="AE22" s="2">
        <f t="shared" si="9"/>
        <v>2928.9277611291404</v>
      </c>
      <c r="AF22" s="2">
        <f t="shared" si="10"/>
        <v>2928.9277611291404</v>
      </c>
      <c r="AG22" s="2">
        <f t="shared" si="11"/>
        <v>2928.9919406990625</v>
      </c>
      <c r="AH22" s="2">
        <f t="shared" si="12"/>
        <v>2928.9919406990625</v>
      </c>
      <c r="AI22" s="2">
        <f t="shared" si="13"/>
        <v>2928.985781790238</v>
      </c>
      <c r="AJ22" s="2">
        <f t="shared" si="14"/>
        <v>2928.985781790238</v>
      </c>
      <c r="AK22" s="2">
        <f t="shared" si="15"/>
        <v>2928.9863728144278</v>
      </c>
      <c r="AL22" s="2">
        <f t="shared" si="16"/>
        <v>2928.9863728144278</v>
      </c>
      <c r="AM22" s="2">
        <f t="shared" si="17"/>
        <v>2928.98631609821</v>
      </c>
      <c r="AN22" s="2">
        <f t="shared" si="18"/>
        <v>2928.98631609821</v>
      </c>
      <c r="AO22" s="2">
        <f t="shared" si="19"/>
        <v>2928.9863215408445</v>
      </c>
      <c r="AP22" s="2">
        <f t="shared" si="20"/>
        <v>2928.9863215408445</v>
      </c>
      <c r="AQ22" s="2">
        <f t="shared" si="21"/>
        <v>2928.9863210185558</v>
      </c>
      <c r="AR22" s="2">
        <f t="shared" si="22"/>
        <v>2928.9863210185558</v>
      </c>
      <c r="AS22" s="2">
        <f t="shared" si="23"/>
        <v>2928.9863210686758</v>
      </c>
      <c r="AT22" s="2">
        <f t="shared" si="24"/>
        <v>2928.9863210686758</v>
      </c>
      <c r="AU22" s="2">
        <f t="shared" si="25"/>
        <v>2928.9863210638659</v>
      </c>
      <c r="AV22" s="2">
        <f t="shared" si="26"/>
        <v>2928.9863210638659</v>
      </c>
      <c r="AW22" s="2">
        <f t="shared" si="27"/>
        <v>2928.9863210643275</v>
      </c>
      <c r="AX22" s="2">
        <f t="shared" si="28"/>
        <v>2928.9863210643275</v>
      </c>
      <c r="AY22" s="2">
        <f t="shared" si="29"/>
        <v>2928.9863210642839</v>
      </c>
      <c r="AZ22" s="2">
        <f t="shared" si="30"/>
        <v>2928.9863210642839</v>
      </c>
      <c r="BA22" s="2">
        <f t="shared" si="31"/>
        <v>2928.9863210642875</v>
      </c>
      <c r="BB22" s="2">
        <f t="shared" si="32"/>
        <v>2928.9863210642875</v>
      </c>
    </row>
    <row r="23" spans="1:54" ht="16.8">
      <c r="A23" s="40"/>
      <c r="B23" s="45"/>
      <c r="C23" s="49"/>
      <c r="D23" s="67"/>
      <c r="E23" s="57"/>
      <c r="F23" s="72"/>
      <c r="G23" s="71"/>
      <c r="H23" s="73" t="s">
        <v>25</v>
      </c>
      <c r="I23" s="74">
        <f>SUM(I9:I22)</f>
        <v>8.9313073234423133</v>
      </c>
      <c r="J23" s="9" t="s">
        <v>21</v>
      </c>
      <c r="K23" s="6"/>
      <c r="L23" s="1"/>
      <c r="M23" s="6"/>
      <c r="P23" s="11"/>
    </row>
    <row r="24" spans="1:54">
      <c r="A24" s="40"/>
      <c r="B24" s="46"/>
      <c r="C24" s="46"/>
      <c r="D24" s="98"/>
      <c r="E24" s="57"/>
      <c r="F24" s="68"/>
      <c r="G24" s="68"/>
      <c r="H24" s="68"/>
      <c r="I24" s="68"/>
      <c r="J24" s="8"/>
      <c r="L24" s="1"/>
      <c r="M24" s="6"/>
    </row>
    <row r="25" spans="1:54">
      <c r="L25" s="1"/>
      <c r="M25" s="6"/>
    </row>
  </sheetData>
  <sheetProtection algorithmName="SHA-512" hashValue="7SwWfSY9HB12VSGnPfCL3uH+LsRLOfSQLQMfCaQpkbk5LfSestbrkLOjbMcK5uvKCqFYv2Smnlr51R0cg/2www==" saltValue="Oz9DTPmBpVYehtsyZjB2Ow==" spinCount="100000" sheet="1" objects="1" scenarios="1"/>
  <dataValidations count="1">
    <dataValidation type="list" allowBlank="1" showInputMessage="1" showErrorMessage="1" sqref="N9:N22">
      <formula1>$R$2:$R$4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Podaci1!$A$157:$A$169</xm:f>
          </x14:formula1>
          <xm:sqref>E9:E24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2:H98"/>
  <sheetViews>
    <sheetView topLeftCell="A82" workbookViewId="0">
      <selection activeCell="A49" sqref="A49"/>
    </sheetView>
  </sheetViews>
  <sheetFormatPr defaultRowHeight="13.2"/>
  <cols>
    <col min="1" max="1" width="66.109375" bestFit="1" customWidth="1"/>
  </cols>
  <sheetData>
    <row r="2" spans="1:8" ht="15">
      <c r="A2" s="1" t="s">
        <v>75</v>
      </c>
      <c r="B2" s="2"/>
      <c r="C2" s="2"/>
      <c r="D2" s="1"/>
      <c r="E2" s="2"/>
      <c r="F2" s="2"/>
      <c r="G2" s="2"/>
      <c r="H2" s="2"/>
    </row>
    <row r="3" spans="1:8" ht="15">
      <c r="A3" s="1"/>
      <c r="B3" s="2"/>
      <c r="C3" s="2"/>
      <c r="D3" s="2"/>
      <c r="E3" s="2"/>
      <c r="F3" s="2"/>
      <c r="G3" s="2"/>
      <c r="H3" s="2"/>
    </row>
    <row r="6" spans="1:8" ht="15">
      <c r="A6" s="3" t="s">
        <v>0</v>
      </c>
      <c r="B6" s="1" t="s">
        <v>1</v>
      </c>
    </row>
    <row r="7" spans="1:8" ht="15">
      <c r="A7" s="4" t="s">
        <v>2</v>
      </c>
      <c r="B7" s="4" t="s">
        <v>3</v>
      </c>
      <c r="C7" s="20" t="s">
        <v>49</v>
      </c>
    </row>
    <row r="8" spans="1:8" ht="15.6" thickBot="1">
      <c r="A8" s="10" t="s">
        <v>4</v>
      </c>
      <c r="B8" s="10" t="s">
        <v>4</v>
      </c>
    </row>
    <row r="9" spans="1:8" ht="15">
      <c r="A9" s="5"/>
      <c r="B9" s="5"/>
    </row>
    <row r="10" spans="1:8" ht="15">
      <c r="A10" s="21" t="s">
        <v>60</v>
      </c>
      <c r="B10" s="22">
        <v>79.8</v>
      </c>
      <c r="C10" s="23">
        <v>110</v>
      </c>
    </row>
    <row r="11" spans="1:8" ht="15">
      <c r="A11" s="21" t="s">
        <v>51</v>
      </c>
      <c r="B11" s="22">
        <v>11.6</v>
      </c>
      <c r="C11" s="23">
        <v>16</v>
      </c>
    </row>
    <row r="12" spans="1:8" ht="15">
      <c r="A12" s="21" t="s">
        <v>52</v>
      </c>
      <c r="B12" s="22">
        <v>14.4</v>
      </c>
      <c r="C12" s="23">
        <v>20</v>
      </c>
    </row>
    <row r="13" spans="1:8" ht="15">
      <c r="A13" s="21" t="s">
        <v>53</v>
      </c>
      <c r="B13" s="22">
        <v>18</v>
      </c>
      <c r="C13" s="23">
        <v>25</v>
      </c>
    </row>
    <row r="14" spans="1:8" ht="15">
      <c r="A14" s="21" t="s">
        <v>54</v>
      </c>
      <c r="B14" s="22">
        <v>23.2</v>
      </c>
      <c r="C14" s="23">
        <v>32</v>
      </c>
    </row>
    <row r="15" spans="1:8" ht="15">
      <c r="A15" s="21" t="s">
        <v>55</v>
      </c>
      <c r="B15" s="22">
        <v>29</v>
      </c>
      <c r="C15" s="23">
        <v>40</v>
      </c>
    </row>
    <row r="16" spans="1:8" ht="15">
      <c r="A16" s="21" t="s">
        <v>56</v>
      </c>
      <c r="B16" s="22">
        <v>36.200000000000003</v>
      </c>
      <c r="C16" s="23">
        <v>50</v>
      </c>
    </row>
    <row r="17" spans="1:3" ht="15">
      <c r="A17" s="21" t="s">
        <v>57</v>
      </c>
      <c r="B17" s="22">
        <v>45.8</v>
      </c>
      <c r="C17" s="23">
        <v>63</v>
      </c>
    </row>
    <row r="18" spans="1:3" ht="15">
      <c r="A18" s="21" t="s">
        <v>58</v>
      </c>
      <c r="B18" s="22">
        <v>54.4</v>
      </c>
      <c r="C18" s="23">
        <v>75</v>
      </c>
    </row>
    <row r="19" spans="1:3" ht="15">
      <c r="A19" s="21" t="s">
        <v>59</v>
      </c>
      <c r="B19" s="22">
        <v>65.400000000000006</v>
      </c>
      <c r="C19" s="23">
        <v>90</v>
      </c>
    </row>
    <row r="20" spans="1:3" ht="15">
      <c r="A20" s="1"/>
      <c r="B20" s="6"/>
    </row>
    <row r="21" spans="1:3" ht="15">
      <c r="A21" s="1"/>
      <c r="B21" s="6"/>
    </row>
    <row r="22" spans="1:3" ht="15">
      <c r="A22" s="1" t="s">
        <v>76</v>
      </c>
      <c r="B22" s="2"/>
      <c r="C22" s="2"/>
    </row>
    <row r="23" spans="1:3" ht="15">
      <c r="A23" s="1"/>
      <c r="B23" s="2"/>
      <c r="C23" s="2"/>
    </row>
    <row r="26" spans="1:3" ht="15">
      <c r="A26" s="3" t="s">
        <v>0</v>
      </c>
      <c r="B26" s="1" t="s">
        <v>1</v>
      </c>
    </row>
    <row r="27" spans="1:3" ht="15">
      <c r="A27" s="4" t="s">
        <v>2</v>
      </c>
      <c r="B27" s="4" t="s">
        <v>3</v>
      </c>
      <c r="C27" s="20" t="s">
        <v>49</v>
      </c>
    </row>
    <row r="28" spans="1:3" ht="15.6" thickBot="1">
      <c r="A28" s="10" t="s">
        <v>4</v>
      </c>
      <c r="B28" s="10" t="s">
        <v>4</v>
      </c>
    </row>
    <row r="29" spans="1:3" ht="15">
      <c r="A29" s="5"/>
      <c r="B29" s="5"/>
    </row>
    <row r="30" spans="1:3" ht="15">
      <c r="A30" s="24" t="s">
        <v>85</v>
      </c>
      <c r="B30" s="25">
        <v>73.400000000000006</v>
      </c>
      <c r="C30" s="26">
        <v>110</v>
      </c>
    </row>
    <row r="31" spans="1:3" ht="15">
      <c r="A31" s="24" t="s">
        <v>61</v>
      </c>
      <c r="B31" s="25">
        <v>10.6</v>
      </c>
      <c r="C31" s="26">
        <v>16</v>
      </c>
    </row>
    <row r="32" spans="1:3" ht="15">
      <c r="A32" s="24" t="s">
        <v>77</v>
      </c>
      <c r="B32" s="25">
        <v>13.2</v>
      </c>
      <c r="C32" s="26">
        <v>20</v>
      </c>
    </row>
    <row r="33" spans="1:3" ht="15">
      <c r="A33" s="24" t="s">
        <v>78</v>
      </c>
      <c r="B33" s="25">
        <v>16.600000000000001</v>
      </c>
      <c r="C33" s="26">
        <v>25</v>
      </c>
    </row>
    <row r="34" spans="1:3" ht="15">
      <c r="A34" s="24" t="s">
        <v>79</v>
      </c>
      <c r="B34" s="25">
        <v>21.2</v>
      </c>
      <c r="C34" s="26">
        <v>32</v>
      </c>
    </row>
    <row r="35" spans="1:3" ht="15">
      <c r="A35" s="24" t="s">
        <v>80</v>
      </c>
      <c r="B35" s="25">
        <v>26.6</v>
      </c>
      <c r="C35" s="26">
        <v>40</v>
      </c>
    </row>
    <row r="36" spans="1:3" ht="15">
      <c r="A36" s="24" t="s">
        <v>81</v>
      </c>
      <c r="B36" s="25">
        <v>33.4</v>
      </c>
      <c r="C36" s="26">
        <v>50</v>
      </c>
    </row>
    <row r="37" spans="1:3" ht="15">
      <c r="A37" s="24" t="s">
        <v>82</v>
      </c>
      <c r="B37" s="25">
        <v>42</v>
      </c>
      <c r="C37" s="26">
        <v>63</v>
      </c>
    </row>
    <row r="38" spans="1:3" ht="15">
      <c r="A38" s="24" t="s">
        <v>83</v>
      </c>
      <c r="B38" s="25">
        <v>50</v>
      </c>
      <c r="C38" s="26">
        <v>75</v>
      </c>
    </row>
    <row r="39" spans="1:3" ht="15">
      <c r="A39" s="24" t="s">
        <v>84</v>
      </c>
      <c r="B39" s="25">
        <v>60</v>
      </c>
      <c r="C39" s="26">
        <v>90</v>
      </c>
    </row>
    <row r="40" spans="1:3" ht="15">
      <c r="A40" s="1"/>
      <c r="B40" s="6"/>
    </row>
    <row r="41" spans="1:3" ht="15">
      <c r="A41" s="1" t="s">
        <v>74</v>
      </c>
      <c r="B41" s="2"/>
      <c r="C41" s="2"/>
    </row>
    <row r="42" spans="1:3" ht="15">
      <c r="A42" s="1"/>
      <c r="B42" s="2"/>
      <c r="C42" s="2"/>
    </row>
    <row r="45" spans="1:3" ht="15">
      <c r="A45" s="3" t="s">
        <v>0</v>
      </c>
      <c r="B45" s="1" t="s">
        <v>1</v>
      </c>
    </row>
    <row r="46" spans="1:3" ht="15">
      <c r="A46" s="4" t="s">
        <v>2</v>
      </c>
      <c r="B46" s="4" t="s">
        <v>3</v>
      </c>
      <c r="C46" s="20" t="s">
        <v>49</v>
      </c>
    </row>
    <row r="47" spans="1:3" ht="15.6" thickBot="1">
      <c r="A47" s="10" t="s">
        <v>4</v>
      </c>
      <c r="B47" s="10" t="s">
        <v>4</v>
      </c>
    </row>
    <row r="48" spans="1:3" ht="15">
      <c r="A48" s="5"/>
      <c r="B48" s="5"/>
    </row>
    <row r="49" spans="1:3" ht="15">
      <c r="A49" s="30" t="s">
        <v>104</v>
      </c>
      <c r="B49" s="31">
        <v>79.8</v>
      </c>
      <c r="C49" s="32">
        <v>110</v>
      </c>
    </row>
    <row r="50" spans="1:3" ht="15">
      <c r="A50" s="30" t="s">
        <v>105</v>
      </c>
      <c r="B50" s="31">
        <v>90.8</v>
      </c>
      <c r="C50" s="32">
        <v>125</v>
      </c>
    </row>
    <row r="51" spans="1:3" ht="15">
      <c r="A51" s="30" t="s">
        <v>95</v>
      </c>
      <c r="B51" s="31">
        <v>11.6</v>
      </c>
      <c r="C51" s="32">
        <v>16</v>
      </c>
    </row>
    <row r="52" spans="1:3" ht="15">
      <c r="A52" s="30" t="s">
        <v>96</v>
      </c>
      <c r="B52" s="31">
        <v>14.4</v>
      </c>
      <c r="C52" s="32">
        <v>20</v>
      </c>
    </row>
    <row r="53" spans="1:3" ht="15">
      <c r="A53" s="30" t="s">
        <v>97</v>
      </c>
      <c r="B53" s="31">
        <v>18</v>
      </c>
      <c r="C53" s="32">
        <v>25</v>
      </c>
    </row>
    <row r="54" spans="1:3" ht="15">
      <c r="A54" s="30" t="s">
        <v>98</v>
      </c>
      <c r="B54" s="31">
        <v>23.2</v>
      </c>
      <c r="C54" s="32">
        <v>32</v>
      </c>
    </row>
    <row r="55" spans="1:3" ht="15">
      <c r="A55" s="30" t="s">
        <v>99</v>
      </c>
      <c r="B55" s="31">
        <v>29</v>
      </c>
      <c r="C55" s="32">
        <v>40</v>
      </c>
    </row>
    <row r="56" spans="1:3" ht="15">
      <c r="A56" s="30" t="s">
        <v>100</v>
      </c>
      <c r="B56" s="31">
        <v>36.200000000000003</v>
      </c>
      <c r="C56" s="32">
        <v>50</v>
      </c>
    </row>
    <row r="57" spans="1:3" ht="15">
      <c r="A57" s="30" t="s">
        <v>101</v>
      </c>
      <c r="B57" s="31">
        <v>45.8</v>
      </c>
      <c r="C57" s="32">
        <v>63</v>
      </c>
    </row>
    <row r="58" spans="1:3" ht="15">
      <c r="A58" s="30" t="s">
        <v>102</v>
      </c>
      <c r="B58" s="31">
        <v>54.4</v>
      </c>
      <c r="C58" s="32">
        <v>75</v>
      </c>
    </row>
    <row r="59" spans="1:3" ht="15">
      <c r="A59" s="30" t="s">
        <v>103</v>
      </c>
      <c r="B59" s="31">
        <v>65.400000000000006</v>
      </c>
      <c r="C59" s="32">
        <v>90</v>
      </c>
    </row>
    <row r="60" spans="1:3" ht="15">
      <c r="A60" s="2"/>
      <c r="B60" s="2"/>
    </row>
    <row r="62" spans="1:3" ht="15">
      <c r="A62" s="1" t="s">
        <v>73</v>
      </c>
      <c r="B62" s="2"/>
      <c r="C62" s="2"/>
    </row>
    <row r="63" spans="1:3" ht="15">
      <c r="A63" s="1"/>
      <c r="B63" s="2"/>
      <c r="C63" s="2"/>
    </row>
    <row r="66" spans="1:3" ht="15">
      <c r="A66" s="3" t="s">
        <v>0</v>
      </c>
      <c r="B66" s="1" t="s">
        <v>1</v>
      </c>
    </row>
    <row r="67" spans="1:3" ht="15">
      <c r="A67" s="4" t="s">
        <v>2</v>
      </c>
      <c r="B67" s="4" t="s">
        <v>3</v>
      </c>
      <c r="C67" s="20" t="s">
        <v>49</v>
      </c>
    </row>
    <row r="68" spans="1:3" ht="15.6" thickBot="1">
      <c r="A68" s="10" t="s">
        <v>4</v>
      </c>
      <c r="B68" s="10" t="s">
        <v>4</v>
      </c>
    </row>
    <row r="69" spans="1:3" ht="15">
      <c r="A69" s="5"/>
      <c r="B69" s="5"/>
    </row>
    <row r="70" spans="1:3" ht="15">
      <c r="A70" s="1" t="s">
        <v>72</v>
      </c>
      <c r="B70" s="6">
        <v>10.6</v>
      </c>
      <c r="C70">
        <v>16</v>
      </c>
    </row>
    <row r="71" spans="1:3" ht="15">
      <c r="A71" s="1" t="s">
        <v>71</v>
      </c>
      <c r="B71" s="6">
        <v>13.2</v>
      </c>
      <c r="C71">
        <v>20</v>
      </c>
    </row>
    <row r="72" spans="1:3" ht="15">
      <c r="A72" s="1" t="s">
        <v>70</v>
      </c>
      <c r="B72" s="6">
        <v>16.600000000000001</v>
      </c>
      <c r="C72">
        <v>25</v>
      </c>
    </row>
    <row r="73" spans="1:3" ht="15">
      <c r="A73" s="1" t="s">
        <v>69</v>
      </c>
      <c r="B73" s="6">
        <v>21.2</v>
      </c>
      <c r="C73">
        <v>32</v>
      </c>
    </row>
    <row r="74" spans="1:3" ht="15">
      <c r="A74" s="1" t="s">
        <v>68</v>
      </c>
      <c r="B74" s="6">
        <v>26.6</v>
      </c>
      <c r="C74">
        <v>40</v>
      </c>
    </row>
    <row r="75" spans="1:3" ht="15">
      <c r="A75" s="1" t="s">
        <v>67</v>
      </c>
      <c r="B75" s="6">
        <v>33.4</v>
      </c>
      <c r="C75">
        <v>50</v>
      </c>
    </row>
    <row r="76" spans="1:3" ht="15">
      <c r="A76" s="1" t="s">
        <v>66</v>
      </c>
      <c r="B76" s="6">
        <v>42</v>
      </c>
      <c r="C76">
        <v>63</v>
      </c>
    </row>
    <row r="77" spans="1:3" ht="15">
      <c r="A77" s="1" t="s">
        <v>65</v>
      </c>
      <c r="B77" s="6">
        <v>50</v>
      </c>
      <c r="C77">
        <v>75</v>
      </c>
    </row>
    <row r="78" spans="1:3" ht="15">
      <c r="A78" s="1" t="s">
        <v>64</v>
      </c>
      <c r="B78" s="6">
        <v>60</v>
      </c>
      <c r="C78">
        <v>90</v>
      </c>
    </row>
    <row r="79" spans="1:3" ht="15">
      <c r="A79" s="1" t="s">
        <v>63</v>
      </c>
      <c r="B79" s="6">
        <v>73.400000000000006</v>
      </c>
      <c r="C79">
        <v>110</v>
      </c>
    </row>
    <row r="80" spans="1:3" ht="15">
      <c r="A80" s="1" t="s">
        <v>62</v>
      </c>
      <c r="B80" s="6">
        <v>83.4</v>
      </c>
      <c r="C80">
        <v>125</v>
      </c>
    </row>
    <row r="83" spans="1:3" ht="15">
      <c r="A83" s="1" t="s">
        <v>94</v>
      </c>
      <c r="B83" s="2"/>
      <c r="C83" s="2"/>
    </row>
    <row r="84" spans="1:3" ht="15">
      <c r="A84" s="1"/>
      <c r="B84" s="2"/>
      <c r="C84" s="2"/>
    </row>
    <row r="87" spans="1:3" ht="15">
      <c r="A87" s="3" t="s">
        <v>0</v>
      </c>
      <c r="B87" s="1" t="s">
        <v>1</v>
      </c>
    </row>
    <row r="88" spans="1:3" ht="15">
      <c r="A88" s="4" t="s">
        <v>2</v>
      </c>
      <c r="B88" s="4" t="s">
        <v>3</v>
      </c>
      <c r="C88" s="20" t="s">
        <v>49</v>
      </c>
    </row>
    <row r="89" spans="1:3" ht="15.6" thickBot="1">
      <c r="A89" s="10" t="s">
        <v>4</v>
      </c>
      <c r="B89" s="10" t="s">
        <v>4</v>
      </c>
    </row>
    <row r="90" spans="1:3" ht="15">
      <c r="A90" s="5"/>
      <c r="B90" s="5"/>
    </row>
    <row r="91" spans="1:3" ht="15">
      <c r="A91" s="27" t="s">
        <v>86</v>
      </c>
      <c r="B91" s="28">
        <v>12</v>
      </c>
      <c r="C91" s="29">
        <v>16</v>
      </c>
    </row>
    <row r="92" spans="1:3" ht="15">
      <c r="A92" s="27" t="s">
        <v>88</v>
      </c>
      <c r="B92" s="28">
        <v>14</v>
      </c>
      <c r="C92" s="29">
        <v>18</v>
      </c>
    </row>
    <row r="93" spans="1:3" ht="15">
      <c r="A93" s="27" t="s">
        <v>87</v>
      </c>
      <c r="B93" s="28">
        <v>16</v>
      </c>
      <c r="C93" s="29">
        <v>20</v>
      </c>
    </row>
    <row r="94" spans="1:3" ht="15">
      <c r="A94" s="27" t="s">
        <v>89</v>
      </c>
      <c r="B94" s="28">
        <v>20</v>
      </c>
      <c r="C94" s="29">
        <v>26</v>
      </c>
    </row>
    <row r="95" spans="1:3" ht="15">
      <c r="A95" s="27" t="s">
        <v>90</v>
      </c>
      <c r="B95" s="28">
        <v>26</v>
      </c>
      <c r="C95" s="29">
        <v>33</v>
      </c>
    </row>
    <row r="96" spans="1:3" ht="15">
      <c r="A96" s="27" t="s">
        <v>91</v>
      </c>
      <c r="B96" s="28">
        <v>33</v>
      </c>
      <c r="C96" s="29">
        <v>40</v>
      </c>
    </row>
    <row r="97" spans="1:3" ht="15">
      <c r="A97" s="27" t="s">
        <v>92</v>
      </c>
      <c r="B97" s="28">
        <v>42</v>
      </c>
      <c r="C97" s="29">
        <v>50</v>
      </c>
    </row>
    <row r="98" spans="1:3" ht="15">
      <c r="A98" s="27" t="s">
        <v>93</v>
      </c>
      <c r="B98" s="28">
        <v>54</v>
      </c>
      <c r="C98" s="29">
        <v>63</v>
      </c>
    </row>
  </sheetData>
  <sheetProtection algorithmName="SHA-512" hashValue="/b/KRmO7KtAsxAQ0VJBuPtmFNX4b5BtCUjXClIO4vc8rnOhFaCvayuz6PAxxapHVjvEOwPjFhpAwYCgyf0hVeA==" saltValue="jBD0ED9PZHNlQMVCOBoM/A==" spinCount="100000" sheet="1" objects="1" scenarios="1" selectLockedCells="1" selectUnlockedCells="1"/>
  <sortState ref="A49:C59">
    <sortCondition ref="A49:A59"/>
  </sortState>
  <phoneticPr fontId="0" type="noConversion"/>
  <printOptions gridLines="1" gridLinesSet="0"/>
  <pageMargins left="0.75" right="0.75" top="1" bottom="1" header="0.5" footer="0.5"/>
  <pageSetup orientation="portrait" horizontalDpi="0" verticalDpi="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PPR PN20</vt:lpstr>
      <vt:lpstr>PPR GFR</vt:lpstr>
      <vt:lpstr>RADOPRESS</vt:lpstr>
      <vt:lpstr>PPR PN10</vt:lpstr>
      <vt:lpstr>PPR PN16</vt:lpstr>
      <vt:lpstr>PPR RC</vt:lpstr>
      <vt:lpstr>PPR CARBO</vt:lpstr>
      <vt:lpstr>UNIBETA</vt:lpstr>
      <vt:lpstr>Podaci</vt:lpstr>
      <vt:lpstr>Podaci1</vt:lpstr>
      <vt:lpstr>Podaci1!CEVI</vt:lpstr>
      <vt:lpstr>CEVI</vt:lpstr>
      <vt:lpstr>'PPR PN10'!Print_Area</vt:lpstr>
      <vt:lpstr>'PPR PN16'!Print_Area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Aero Inzenjering</dc:creator>
  <cp:keywords/>
  <dc:description/>
  <cp:lastModifiedBy>Katarina Milićević</cp:lastModifiedBy>
  <cp:lastPrinted>2019-12-21T11:30:51Z</cp:lastPrinted>
  <dcterms:created xsi:type="dcterms:W3CDTF">1998-01-15T01:14:03Z</dcterms:created>
  <dcterms:modified xsi:type="dcterms:W3CDTF">2021-01-18T15:38:35Z</dcterms:modified>
</cp:coreProperties>
</file>